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300" windowWidth="10155" windowHeight="7050" activeTab="1"/>
  </bookViews>
  <sheets>
    <sheet name="Notes" sheetId="1" r:id="rId1"/>
    <sheet name="Input Data" sheetId="2" r:id="rId2"/>
    <sheet name="Invoice Engineering Project" sheetId="4" r:id="rId3"/>
    <sheet name="Invoice Building Project" sheetId="3" r:id="rId4"/>
    <sheet name="Scales" sheetId="5" r:id="rId5"/>
    <sheet name="Previous Payments" sheetId="6" r:id="rId6"/>
    <sheet name="Travelling &amp; Subsistance" sheetId="7" r:id="rId7"/>
    <sheet name="Trip Sheet" sheetId="12" r:id="rId8"/>
    <sheet name="Typing, Duplicating, &amp; Printing" sheetId="8" r:id="rId9"/>
    <sheet name="Time Based" sheetId="9" r:id="rId10"/>
    <sheet name="Site staff &amp; Other" sheetId="10" r:id="rId11"/>
    <sheet name="Non Taxable" sheetId="11" r:id="rId12"/>
    <sheet name="Sheet2" sheetId="13" r:id="rId13"/>
  </sheets>
  <definedNames>
    <definedName name="_xlnm.Print_Area" localSheetId="1">'Input Data'!$A$1:$H$45</definedName>
    <definedName name="_xlnm.Print_Area" localSheetId="2">'Invoice Engineering Project'!$A$1:$O$75</definedName>
    <definedName name="_xlnm.Print_Area" localSheetId="0">Notes!$A$1:$B$72</definedName>
    <definedName name="_xlnm.Print_Area" localSheetId="10">'Site staff &amp; Other'!$A$1:$H$59</definedName>
    <definedName name="_xlnm.Print_Area" localSheetId="9">'Time Based'!$A$1:$H$72</definedName>
    <definedName name="_xlnm.Print_Area" localSheetId="6">'Travelling &amp; Subsistance'!$A$1:$I$61</definedName>
    <definedName name="_xlnm.Print_Area" localSheetId="8">'Typing, Duplicating, &amp; Printing'!$A$1:$I$58</definedName>
    <definedName name="SCALE_2009B">Scales!$B$13:$E$20</definedName>
    <definedName name="SCALE_2009E">Scales!$B$3:$E$10</definedName>
  </definedNames>
  <calcPr calcId="145621"/>
</workbook>
</file>

<file path=xl/calcChain.xml><?xml version="1.0" encoding="utf-8"?>
<calcChain xmlns="http://schemas.openxmlformats.org/spreadsheetml/2006/main">
  <c r="G35" i="4" l="1"/>
  <c r="G34" i="4"/>
  <c r="G46" i="4"/>
  <c r="G45" i="4"/>
  <c r="O46" i="4" l="1"/>
  <c r="O34" i="4"/>
  <c r="A88" i="1"/>
  <c r="G3" i="11"/>
  <c r="G3" i="10"/>
  <c r="G3" i="9"/>
  <c r="H1" i="8"/>
  <c r="H3" i="7"/>
  <c r="G4" i="13"/>
  <c r="C3" i="11"/>
  <c r="C3" i="10"/>
  <c r="D3" i="9"/>
  <c r="D3" i="8"/>
  <c r="C3" i="7"/>
  <c r="C6" i="4"/>
  <c r="F2" i="6"/>
  <c r="D2" i="6"/>
  <c r="M11" i="3"/>
  <c r="I3" i="4"/>
  <c r="L55" i="13" l="1"/>
  <c r="J50" i="13"/>
  <c r="H50" i="13"/>
  <c r="L49" i="13"/>
  <c r="J47" i="13"/>
  <c r="L47" i="13" s="1"/>
  <c r="H47" i="13"/>
  <c r="J38" i="13"/>
  <c r="L38" i="13" s="1"/>
  <c r="H38" i="13"/>
  <c r="J29" i="13"/>
  <c r="L29" i="13" s="1"/>
  <c r="L53" i="13" s="1"/>
  <c r="H29" i="13"/>
  <c r="O60" i="12"/>
  <c r="N44" i="12"/>
  <c r="O43" i="12"/>
  <c r="O45" i="12" s="1"/>
  <c r="H43" i="12"/>
  <c r="J36" i="12"/>
  <c r="M36" i="12" s="1"/>
  <c r="O36" i="12" s="1"/>
  <c r="O37" i="12" s="1"/>
  <c r="F36" i="12"/>
  <c r="F35" i="12"/>
  <c r="F37" i="12" s="1"/>
  <c r="F34" i="12"/>
  <c r="F33" i="12"/>
  <c r="O16" i="12"/>
  <c r="L54" i="13" l="1"/>
  <c r="L56" i="13" s="1"/>
  <c r="H54" i="13"/>
  <c r="O61" i="12"/>
  <c r="M45" i="4" l="1"/>
  <c r="M35" i="4"/>
  <c r="M34" i="4"/>
  <c r="E25" i="2"/>
  <c r="M46" i="4" s="1"/>
  <c r="C25" i="2"/>
  <c r="O7" i="3"/>
  <c r="O7" i="4"/>
  <c r="G9" i="2"/>
  <c r="E9" i="2"/>
  <c r="C8" i="2"/>
  <c r="M50" i="4"/>
  <c r="O54" i="4"/>
  <c r="O51" i="4"/>
  <c r="O45" i="3"/>
  <c r="H35" i="2"/>
  <c r="K26" i="3" s="1"/>
  <c r="O25" i="3" s="1"/>
  <c r="H36" i="2"/>
  <c r="G28" i="3" s="1"/>
  <c r="O42" i="3"/>
  <c r="M44" i="3"/>
  <c r="M7" i="3"/>
  <c r="N3" i="3"/>
  <c r="K5" i="5"/>
  <c r="K4" i="5"/>
  <c r="I5" i="5"/>
  <c r="G54" i="4"/>
  <c r="M7" i="4"/>
  <c r="N3" i="4"/>
  <c r="I18" i="11"/>
  <c r="I20" i="11"/>
  <c r="O67" i="4"/>
  <c r="K2" i="6"/>
  <c r="K39" i="6"/>
  <c r="M39" i="6"/>
  <c r="K41" i="6"/>
  <c r="K40" i="6"/>
  <c r="K38" i="6"/>
  <c r="K37" i="6"/>
  <c r="M37" i="6"/>
  <c r="K36" i="6"/>
  <c r="K34" i="6"/>
  <c r="K33" i="6"/>
  <c r="K32" i="6"/>
  <c r="K30" i="6"/>
  <c r="K29" i="6"/>
  <c r="K28" i="6"/>
  <c r="K26" i="6"/>
  <c r="K25" i="6"/>
  <c r="K24" i="6"/>
  <c r="K22" i="6"/>
  <c r="K21" i="6"/>
  <c r="M21" i="6"/>
  <c r="K20" i="6"/>
  <c r="K18" i="6"/>
  <c r="K17" i="6"/>
  <c r="K16" i="6"/>
  <c r="K14" i="6"/>
  <c r="K13" i="6"/>
  <c r="K12" i="6"/>
  <c r="K10" i="6"/>
  <c r="K9" i="6"/>
  <c r="K8" i="6"/>
  <c r="K7" i="6"/>
  <c r="K6" i="6"/>
  <c r="D41" i="6"/>
  <c r="F41" i="6"/>
  <c r="D40" i="6"/>
  <c r="D39" i="6"/>
  <c r="D38" i="6"/>
  <c r="D37" i="6"/>
  <c r="F37" i="6"/>
  <c r="D36" i="6"/>
  <c r="D35" i="6"/>
  <c r="D34" i="6"/>
  <c r="D33" i="6"/>
  <c r="F33" i="6"/>
  <c r="D32" i="6"/>
  <c r="D31" i="6"/>
  <c r="D30" i="6"/>
  <c r="D29" i="6"/>
  <c r="F29" i="6"/>
  <c r="D28" i="6"/>
  <c r="D27" i="6"/>
  <c r="D26" i="6"/>
  <c r="D25" i="6"/>
  <c r="F25" i="6"/>
  <c r="D24" i="6"/>
  <c r="D23" i="6"/>
  <c r="D22" i="6"/>
  <c r="D21" i="6"/>
  <c r="F21" i="6"/>
  <c r="D20" i="6"/>
  <c r="D19" i="6"/>
  <c r="D18" i="6"/>
  <c r="D17" i="6"/>
  <c r="F17" i="6"/>
  <c r="D16" i="6"/>
  <c r="D15" i="6"/>
  <c r="D14" i="6"/>
  <c r="D13" i="6"/>
  <c r="F13" i="6"/>
  <c r="D12" i="6"/>
  <c r="D11" i="6"/>
  <c r="D10" i="6"/>
  <c r="D9" i="6"/>
  <c r="F9" i="6"/>
  <c r="D8" i="6"/>
  <c r="D7" i="6"/>
  <c r="D6" i="6"/>
  <c r="D5" i="6"/>
  <c r="C18" i="2"/>
  <c r="H31" i="2"/>
  <c r="L11" i="4"/>
  <c r="H45" i="2"/>
  <c r="H42" i="2"/>
  <c r="O39" i="4" s="1"/>
  <c r="E54" i="4"/>
  <c r="M17" i="4"/>
  <c r="I54" i="4"/>
  <c r="C54" i="4"/>
  <c r="K54" i="4"/>
  <c r="M39" i="4"/>
  <c r="M42" i="4"/>
  <c r="K40" i="3"/>
  <c r="K37" i="3"/>
  <c r="K36" i="3"/>
  <c r="K19" i="3"/>
  <c r="M39" i="3"/>
  <c r="M36" i="3"/>
  <c r="O36" i="3"/>
  <c r="K26" i="4"/>
  <c r="O25" i="4" s="1"/>
  <c r="I39" i="3"/>
  <c r="I42" i="4"/>
  <c r="G39" i="2"/>
  <c r="G44" i="2"/>
  <c r="K25" i="3"/>
  <c r="G25" i="3"/>
  <c r="H58" i="9"/>
  <c r="H59" i="9"/>
  <c r="H60" i="9"/>
  <c r="H61" i="9"/>
  <c r="H62" i="9"/>
  <c r="H63" i="9"/>
  <c r="H64" i="9"/>
  <c r="H65" i="9"/>
  <c r="H66" i="9"/>
  <c r="H67" i="9"/>
  <c r="H68" i="9"/>
  <c r="H69" i="9"/>
  <c r="H70" i="9"/>
  <c r="H40" i="9"/>
  <c r="H41" i="9"/>
  <c r="H42" i="9"/>
  <c r="H43" i="9"/>
  <c r="H44" i="9"/>
  <c r="H45" i="9"/>
  <c r="H46" i="9"/>
  <c r="H47" i="9"/>
  <c r="H48" i="9"/>
  <c r="H49" i="9"/>
  <c r="H50" i="9"/>
  <c r="H51" i="9"/>
  <c r="H52" i="9"/>
  <c r="H53" i="9"/>
  <c r="K42" i="4"/>
  <c r="K39" i="4"/>
  <c r="G42" i="4"/>
  <c r="I46" i="4"/>
  <c r="I45" i="4"/>
  <c r="G25" i="4"/>
  <c r="K25" i="4"/>
  <c r="I35" i="4"/>
  <c r="I34" i="4"/>
  <c r="H25" i="9"/>
  <c r="H26" i="9"/>
  <c r="H27" i="9"/>
  <c r="H28" i="9"/>
  <c r="H29" i="9"/>
  <c r="H30" i="9"/>
  <c r="H31" i="9"/>
  <c r="H32" i="9"/>
  <c r="H33" i="9"/>
  <c r="H34" i="9"/>
  <c r="A19" i="3"/>
  <c r="E3" i="2"/>
  <c r="I2" i="4"/>
  <c r="M6" i="6"/>
  <c r="M7" i="6"/>
  <c r="M8" i="6"/>
  <c r="M9" i="6"/>
  <c r="M10" i="6"/>
  <c r="M12" i="6"/>
  <c r="M13" i="6"/>
  <c r="M14" i="6"/>
  <c r="M16" i="6"/>
  <c r="M17" i="6"/>
  <c r="M18" i="6"/>
  <c r="M20" i="6"/>
  <c r="M22" i="6"/>
  <c r="M24" i="6"/>
  <c r="M25" i="6"/>
  <c r="M26" i="6"/>
  <c r="M28" i="6"/>
  <c r="M29" i="6"/>
  <c r="M30" i="6"/>
  <c r="M32" i="6"/>
  <c r="M33" i="6"/>
  <c r="M34" i="6"/>
  <c r="M36" i="6"/>
  <c r="M38" i="6"/>
  <c r="M40" i="6"/>
  <c r="M41" i="6"/>
  <c r="E18" i="2"/>
  <c r="L12" i="3"/>
  <c r="H11" i="9"/>
  <c r="H12" i="9"/>
  <c r="H13" i="9"/>
  <c r="H14" i="9"/>
  <c r="H15" i="9"/>
  <c r="H16" i="9"/>
  <c r="H17" i="9"/>
  <c r="H18" i="9"/>
  <c r="H19" i="9"/>
  <c r="I46" i="7"/>
  <c r="I57" i="7"/>
  <c r="I24" i="7"/>
  <c r="I25" i="7"/>
  <c r="I26" i="7"/>
  <c r="I27" i="7"/>
  <c r="I28" i="7"/>
  <c r="I29" i="7"/>
  <c r="I30" i="7"/>
  <c r="I31" i="7"/>
  <c r="I32" i="7"/>
  <c r="I33" i="7"/>
  <c r="I42" i="8"/>
  <c r="I43" i="8"/>
  <c r="I44" i="8"/>
  <c r="I45" i="8"/>
  <c r="I46" i="8"/>
  <c r="I47" i="8"/>
  <c r="I48" i="8"/>
  <c r="I49" i="8"/>
  <c r="I50" i="8"/>
  <c r="I51" i="8"/>
  <c r="I52" i="8"/>
  <c r="I53" i="8"/>
  <c r="I54" i="8"/>
  <c r="I55" i="8"/>
  <c r="I31" i="8"/>
  <c r="I32" i="8"/>
  <c r="I33" i="8"/>
  <c r="I34" i="8"/>
  <c r="I35" i="8"/>
  <c r="I36" i="8"/>
  <c r="I37" i="8"/>
  <c r="I38" i="8"/>
  <c r="I18" i="8"/>
  <c r="I27" i="8"/>
  <c r="I19" i="8"/>
  <c r="I20" i="8"/>
  <c r="I21" i="8"/>
  <c r="I22" i="8"/>
  <c r="I23" i="8"/>
  <c r="I24" i="8"/>
  <c r="I25" i="8"/>
  <c r="I26" i="8"/>
  <c r="I7" i="8"/>
  <c r="I8" i="8"/>
  <c r="I9" i="8"/>
  <c r="I10" i="8"/>
  <c r="I11" i="8"/>
  <c r="I12" i="8"/>
  <c r="I13" i="8"/>
  <c r="H7" i="10"/>
  <c r="H8" i="10"/>
  <c r="H9" i="10"/>
  <c r="H10" i="10"/>
  <c r="H11" i="10"/>
  <c r="H12" i="10"/>
  <c r="H13" i="10"/>
  <c r="H14" i="10"/>
  <c r="H15" i="10"/>
  <c r="H16" i="10"/>
  <c r="H21" i="10"/>
  <c r="H22" i="10"/>
  <c r="H23" i="10"/>
  <c r="H24" i="10"/>
  <c r="H25" i="10"/>
  <c r="H26" i="10"/>
  <c r="H27" i="10"/>
  <c r="H31" i="10"/>
  <c r="H28" i="10"/>
  <c r="H29" i="10"/>
  <c r="H30" i="10"/>
  <c r="H35" i="10"/>
  <c r="H36" i="10"/>
  <c r="H37" i="10"/>
  <c r="H38" i="10"/>
  <c r="H45" i="10"/>
  <c r="H39" i="10"/>
  <c r="H40" i="10"/>
  <c r="H41" i="10"/>
  <c r="H42" i="10"/>
  <c r="H43" i="10"/>
  <c r="H44" i="10"/>
  <c r="H49" i="10"/>
  <c r="H56" i="10"/>
  <c r="C15" i="2"/>
  <c r="E16" i="2"/>
  <c r="E15" i="2"/>
  <c r="G38" i="2"/>
  <c r="E38" i="2"/>
  <c r="E21" i="2"/>
  <c r="F38" i="2"/>
  <c r="O60" i="3"/>
  <c r="C69" i="3"/>
  <c r="M15" i="3"/>
  <c r="C15" i="3"/>
  <c r="L14" i="3"/>
  <c r="L13" i="3"/>
  <c r="C13" i="3"/>
  <c r="C12" i="3"/>
  <c r="C11" i="3"/>
  <c r="L10" i="3"/>
  <c r="I10" i="3"/>
  <c r="C10" i="3"/>
  <c r="L8" i="3"/>
  <c r="I8" i="3"/>
  <c r="C8" i="3"/>
  <c r="K7" i="3"/>
  <c r="B7" i="3"/>
  <c r="C6" i="3"/>
  <c r="C5" i="3"/>
  <c r="C4" i="3"/>
  <c r="E42" i="6"/>
  <c r="L5" i="6"/>
  <c r="L42" i="6"/>
  <c r="C75" i="4"/>
  <c r="M14" i="4"/>
  <c r="L13" i="4"/>
  <c r="L12" i="4"/>
  <c r="C12" i="4"/>
  <c r="C11" i="4"/>
  <c r="N10" i="4"/>
  <c r="C10" i="4"/>
  <c r="L9" i="4"/>
  <c r="I9" i="4"/>
  <c r="C9" i="4"/>
  <c r="L8" i="4"/>
  <c r="I8" i="4"/>
  <c r="C8" i="4"/>
  <c r="K7" i="4"/>
  <c r="B7" i="4"/>
  <c r="C5" i="4"/>
  <c r="C4" i="4"/>
  <c r="A11" i="1"/>
  <c r="A13" i="1" s="1"/>
  <c r="A15" i="1" s="1"/>
  <c r="A17" i="1" s="1"/>
  <c r="A19" i="1" s="1"/>
  <c r="A21" i="1" s="1"/>
  <c r="A23" i="1" s="1"/>
  <c r="A25" i="1" s="1"/>
  <c r="A27" i="1" s="1"/>
  <c r="A29" i="1" s="1"/>
  <c r="A31" i="1" s="1"/>
  <c r="A33" i="1" s="1"/>
  <c r="A35" i="1" s="1"/>
  <c r="A37" i="1" s="1"/>
  <c r="A46" i="1"/>
  <c r="A48" i="1" s="1"/>
  <c r="A50" i="1" s="1"/>
  <c r="A52" i="1" s="1"/>
  <c r="A54" i="1" s="1"/>
  <c r="A56" i="1" s="1"/>
  <c r="A58" i="1" s="1"/>
  <c r="A60" i="1" s="1"/>
  <c r="A62" i="1" s="1"/>
  <c r="A64" i="1" s="1"/>
  <c r="A66" i="1" s="1"/>
  <c r="C42" i="6"/>
  <c r="J5" i="6"/>
  <c r="J42" i="6"/>
  <c r="F6" i="6"/>
  <c r="F7" i="6"/>
  <c r="F8" i="6"/>
  <c r="F10" i="6"/>
  <c r="F11" i="6"/>
  <c r="F12" i="6"/>
  <c r="F14" i="6"/>
  <c r="F15" i="6"/>
  <c r="F16" i="6"/>
  <c r="F18" i="6"/>
  <c r="F19" i="6"/>
  <c r="F20" i="6"/>
  <c r="F22" i="6"/>
  <c r="F23" i="6"/>
  <c r="F24" i="6"/>
  <c r="F26" i="6"/>
  <c r="F27" i="6"/>
  <c r="F28" i="6"/>
  <c r="F30" i="6"/>
  <c r="F31" i="6"/>
  <c r="F32" i="6"/>
  <c r="F34" i="6"/>
  <c r="F35" i="6"/>
  <c r="F36" i="6"/>
  <c r="F38" i="6"/>
  <c r="F39" i="6"/>
  <c r="F40"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H17" i="10"/>
  <c r="H58" i="10"/>
  <c r="H59" i="10"/>
  <c r="H54" i="9"/>
  <c r="I14" i="8"/>
  <c r="I57" i="8"/>
  <c r="I59" i="7"/>
  <c r="O37" i="4"/>
  <c r="O15" i="4"/>
  <c r="O16" i="4"/>
  <c r="O48" i="4"/>
  <c r="I17" i="4"/>
  <c r="O17" i="4" s="1"/>
  <c r="O19" i="4" s="1"/>
  <c r="C14" i="4"/>
  <c r="K17" i="4"/>
  <c r="I34" i="7"/>
  <c r="H20" i="9"/>
  <c r="H21" i="9"/>
  <c r="H35" i="9"/>
  <c r="H36" i="9"/>
  <c r="H71" i="9"/>
  <c r="H72" i="9"/>
  <c r="K29" i="3"/>
  <c r="O28" i="3" s="1"/>
  <c r="K28" i="3"/>
  <c r="K29" i="4"/>
  <c r="O28" i="4" s="1"/>
  <c r="K28" i="4"/>
  <c r="D42" i="6"/>
  <c r="K5" i="6"/>
  <c r="F5" i="6"/>
  <c r="F42" i="6"/>
  <c r="I2" i="3"/>
  <c r="K11" i="6"/>
  <c r="M11" i="6"/>
  <c r="K15" i="6"/>
  <c r="M15" i="6"/>
  <c r="K19" i="6"/>
  <c r="M19" i="6"/>
  <c r="K23" i="6"/>
  <c r="M23" i="6"/>
  <c r="K27" i="6"/>
  <c r="M27" i="6"/>
  <c r="K31" i="6"/>
  <c r="M31" i="6"/>
  <c r="K35" i="6"/>
  <c r="M35" i="6"/>
  <c r="O60" i="4"/>
  <c r="O53" i="3"/>
  <c r="K42" i="6"/>
  <c r="M5" i="6"/>
  <c r="M42" i="6"/>
  <c r="O56" i="4"/>
  <c r="O49" i="3"/>
  <c r="O52" i="3"/>
  <c r="O59" i="4"/>
  <c r="A59" i="10"/>
  <c r="O53" i="4"/>
  <c r="O47" i="3"/>
  <c r="O61" i="4"/>
  <c r="O54" i="3"/>
  <c r="O62" i="4"/>
  <c r="O64" i="4"/>
  <c r="O57" i="3"/>
  <c r="O55" i="3"/>
  <c r="G28" i="4" l="1"/>
  <c r="A39" i="2"/>
  <c r="K45" i="4"/>
  <c r="O39" i="3"/>
  <c r="F33" i="2"/>
  <c r="O16" i="3" s="1"/>
  <c r="H40" i="2"/>
  <c r="I4" i="5"/>
  <c r="L4" i="5" s="1"/>
  <c r="L5" i="5" s="1"/>
  <c r="H37" i="2"/>
  <c r="H34" i="2"/>
  <c r="K23" i="4" s="1"/>
  <c r="O22" i="4" s="1"/>
  <c r="M31" i="4"/>
  <c r="M22" i="4"/>
  <c r="M28" i="4"/>
  <c r="M25" i="4"/>
  <c r="I31" i="3"/>
  <c r="I31" i="4"/>
  <c r="K34" i="4"/>
  <c r="I28" i="4"/>
  <c r="I25" i="3"/>
  <c r="I22" i="3"/>
  <c r="I28" i="3"/>
  <c r="H38" i="2"/>
  <c r="E31" i="4"/>
  <c r="H44" i="2"/>
  <c r="G39" i="3" s="1"/>
  <c r="K46" i="4"/>
  <c r="I36" i="3"/>
  <c r="K39" i="3"/>
  <c r="I39" i="4"/>
  <c r="K40" i="4"/>
  <c r="H43" i="2"/>
  <c r="O45" i="4"/>
  <c r="O49" i="4"/>
  <c r="O50" i="4" s="1"/>
  <c r="I25" i="4" l="1"/>
  <c r="K35" i="4"/>
  <c r="O35" i="4" s="1"/>
  <c r="I22" i="4"/>
  <c r="K23" i="3"/>
  <c r="O22" i="3" s="1"/>
  <c r="K22" i="3"/>
  <c r="K22" i="4"/>
  <c r="E31" i="3"/>
  <c r="K32" i="4"/>
  <c r="O31" i="4" s="1"/>
  <c r="O33" i="4" s="1"/>
  <c r="G31" i="4"/>
  <c r="K31" i="3"/>
  <c r="K31" i="4"/>
  <c r="K32" i="3"/>
  <c r="O31" i="3" s="1"/>
  <c r="G31" i="3"/>
  <c r="O42" i="4"/>
  <c r="O44" i="4" s="1"/>
  <c r="K43" i="4"/>
  <c r="M17" i="3"/>
  <c r="I17" i="3"/>
  <c r="K17" i="3"/>
  <c r="G16" i="7"/>
  <c r="I16" i="7" s="1"/>
  <c r="G13" i="7"/>
  <c r="I13" i="7" s="1"/>
  <c r="G10" i="7"/>
  <c r="I10" i="7" s="1"/>
  <c r="G7" i="7"/>
  <c r="I7" i="7" s="1"/>
  <c r="G12" i="7"/>
  <c r="I12" i="7" s="1"/>
  <c r="G9" i="7"/>
  <c r="I9" i="7" s="1"/>
  <c r="G15" i="7"/>
  <c r="I15" i="7" s="1"/>
  <c r="G8" i="7"/>
  <c r="I8" i="7" s="1"/>
  <c r="G14" i="7"/>
  <c r="I14" i="7" s="1"/>
  <c r="G11" i="7"/>
  <c r="I11" i="7" s="1"/>
  <c r="D19" i="2"/>
  <c r="O34" i="3" l="1"/>
  <c r="O43" i="3" s="1"/>
  <c r="O44" i="3" s="1"/>
  <c r="I17" i="7"/>
  <c r="C13" i="4"/>
  <c r="C14" i="3"/>
  <c r="O17" i="3"/>
  <c r="M19" i="3" s="1"/>
  <c r="O19" i="3" s="1"/>
  <c r="O55" i="4" l="1"/>
  <c r="O57" i="4" s="1"/>
  <c r="O63" i="4" s="1"/>
  <c r="O48" i="3"/>
  <c r="O50" i="3" s="1"/>
  <c r="O56" i="3" s="1"/>
  <c r="M28" i="3"/>
  <c r="M22" i="3"/>
  <c r="M31" i="3"/>
  <c r="M25" i="3"/>
  <c r="I58" i="3" l="1"/>
  <c r="O58" i="3"/>
  <c r="I61" i="3"/>
  <c r="I68" i="4"/>
  <c r="I65" i="4"/>
  <c r="O65" i="4"/>
  <c r="K66" i="4" s="1"/>
  <c r="O66" i="4" s="1"/>
  <c r="O68" i="4" s="1"/>
  <c r="K59" i="3" l="1"/>
  <c r="O59" i="3" s="1"/>
  <c r="O61" i="3" s="1"/>
</calcChain>
</file>

<file path=xl/comments1.xml><?xml version="1.0" encoding="utf-8"?>
<comments xmlns="http://schemas.openxmlformats.org/spreadsheetml/2006/main">
  <authors>
    <author>BEAURAIN</author>
    <author>charles beaurain</author>
    <author>Charles Beaurain</author>
    <author>Charles</author>
  </authors>
  <commentList>
    <comment ref="F9"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9" authorId="0">
      <text>
        <r>
          <rPr>
            <b/>
            <sz val="10"/>
            <color indexed="10"/>
            <rFont val="Arial"/>
            <family val="2"/>
          </rPr>
          <t>AMOUNT APPROVED BY THE D: PM</t>
        </r>
        <r>
          <rPr>
            <sz val="8"/>
            <color indexed="81"/>
            <rFont val="Tahoma"/>
            <family val="2"/>
          </rPr>
          <t xml:space="preserve">
</t>
        </r>
      </text>
    </comment>
    <comment ref="D15" authorId="1">
      <text>
        <r>
          <rPr>
            <b/>
            <sz val="8"/>
            <color indexed="81"/>
            <rFont val="Tahoma"/>
            <family val="2"/>
          </rPr>
          <t>charles beaurain:</t>
        </r>
        <r>
          <rPr>
            <sz val="8"/>
            <color indexed="81"/>
            <rFont val="Tahoma"/>
            <family val="2"/>
          </rPr>
          <t xml:space="preserve">
Type "None" if not registered otherwise insert the registration number.</t>
        </r>
      </text>
    </comment>
    <comment ref="C18" authorId="1">
      <text>
        <r>
          <rPr>
            <b/>
            <sz val="8"/>
            <color indexed="81"/>
            <rFont val="Tahoma"/>
            <family val="2"/>
          </rPr>
          <t>charles beaurain:</t>
        </r>
        <r>
          <rPr>
            <sz val="8"/>
            <color indexed="81"/>
            <rFont val="Tahoma"/>
            <family val="2"/>
          </rPr>
          <t xml:space="preserve">
INSERT THE NUMBER IN THE GREEN BLOCK THAT APPEARS NEXT 
TO THE RELEVANT 
YEAR OF FEES STATED IN THE LETTER OF APPOINTMENT</t>
        </r>
      </text>
    </comment>
    <comment ref="E28" authorId="1">
      <text>
        <r>
          <rPr>
            <b/>
            <sz val="8"/>
            <color indexed="81"/>
            <rFont val="Tahoma"/>
            <family val="2"/>
          </rPr>
          <t>c</t>
        </r>
        <r>
          <rPr>
            <b/>
            <sz val="10"/>
            <color indexed="81"/>
            <rFont val="Tahoma"/>
            <family val="2"/>
          </rPr>
          <t>harles beaurain:</t>
        </r>
        <r>
          <rPr>
            <sz val="10"/>
            <color indexed="81"/>
            <rFont val="Tahoma"/>
            <family val="2"/>
          </rPr>
          <t xml:space="preserve">
Only ="Y" when  no Quantity surveyor is appointed on the project.
</t>
        </r>
      </text>
    </comment>
    <comment ref="E29" authorId="1">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text>
    </comment>
    <comment ref="E30"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1"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4" authorId="2">
      <text>
        <r>
          <rPr>
            <b/>
            <sz val="8"/>
            <color indexed="81"/>
            <rFont val="Tahoma"/>
            <family val="2"/>
          </rPr>
          <t>Charles Beaurain:</t>
        </r>
        <r>
          <rPr>
            <sz val="8"/>
            <color indexed="81"/>
            <rFont val="Tahoma"/>
            <family val="2"/>
          </rPr>
          <t xml:space="preserve">
This amount should include lifts and generators
</t>
        </r>
      </text>
    </comment>
    <comment ref="F34" authorId="2">
      <text>
        <r>
          <rPr>
            <b/>
            <sz val="8"/>
            <color indexed="81"/>
            <rFont val="Tahoma"/>
            <family val="2"/>
          </rPr>
          <t>Charles Beaurain:</t>
        </r>
        <r>
          <rPr>
            <sz val="8"/>
            <color indexed="81"/>
            <rFont val="Tahoma"/>
            <family val="2"/>
          </rPr>
          <t xml:space="preserve">
This amount should include lifts and generators
</t>
        </r>
      </text>
    </comment>
    <comment ref="G34" authorId="2">
      <text>
        <r>
          <rPr>
            <b/>
            <sz val="8"/>
            <color indexed="81"/>
            <rFont val="Tahoma"/>
            <family val="2"/>
          </rPr>
          <t>Charles Beaurain:</t>
        </r>
        <r>
          <rPr>
            <sz val="8"/>
            <color indexed="81"/>
            <rFont val="Tahoma"/>
            <family val="2"/>
          </rPr>
          <t xml:space="preserve">
This amount should include lifts and generators
</t>
        </r>
      </text>
    </comment>
    <comment ref="E40" authorId="2">
      <text>
        <r>
          <rPr>
            <b/>
            <sz val="8"/>
            <color indexed="81"/>
            <rFont val="Tahoma"/>
            <family val="2"/>
          </rPr>
          <t>Charles Beaurain:</t>
        </r>
        <r>
          <rPr>
            <sz val="8"/>
            <color indexed="81"/>
            <rFont val="Tahoma"/>
            <family val="2"/>
          </rPr>
          <t xml:space="preserve">
Only 
 if appointed as Principal Agent.
</t>
        </r>
      </text>
    </comment>
    <comment ref="F40" authorId="2">
      <text>
        <r>
          <rPr>
            <b/>
            <sz val="8"/>
            <color indexed="81"/>
            <rFont val="Tahoma"/>
            <family val="2"/>
          </rPr>
          <t>Charles Beaurain:</t>
        </r>
        <r>
          <rPr>
            <sz val="8"/>
            <color indexed="81"/>
            <rFont val="Tahoma"/>
            <family val="2"/>
          </rPr>
          <t xml:space="preserve">
Only 
 if appointed as Principal Agent.
</t>
        </r>
      </text>
    </comment>
    <comment ref="G40" authorId="2">
      <text>
        <r>
          <rPr>
            <b/>
            <sz val="8"/>
            <color indexed="81"/>
            <rFont val="Tahoma"/>
            <family val="2"/>
          </rPr>
          <t>Charles Beaurain:</t>
        </r>
        <r>
          <rPr>
            <sz val="8"/>
            <color indexed="81"/>
            <rFont val="Tahoma"/>
            <family val="2"/>
          </rPr>
          <t xml:space="preserve">
Only 
 if appointed as Principal Agent.
</t>
        </r>
      </text>
    </comment>
    <comment ref="G45" authorId="3">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37"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<sst xmlns="http://schemas.openxmlformats.org/spreadsheetml/2006/main" count="840" uniqueCount="502">
  <si>
    <t>PLUS VAT @</t>
  </si>
  <si>
    <t xml:space="preserve"> x</t>
  </si>
  <si>
    <t xml:space="preserve"> x {</t>
  </si>
  <si>
    <t>)}=</t>
  </si>
  <si>
    <t>Date</t>
  </si>
  <si>
    <t>Rate</t>
  </si>
  <si>
    <t xml:space="preserve">Hours </t>
  </si>
  <si>
    <t>Total</t>
  </si>
  <si>
    <t>Amount</t>
  </si>
  <si>
    <t>DATE</t>
  </si>
  <si>
    <t>Hours</t>
  </si>
  <si>
    <t>Hotel Name</t>
  </si>
  <si>
    <t>Delivered to</t>
  </si>
  <si>
    <t>Size</t>
  </si>
  <si>
    <t>Type</t>
  </si>
  <si>
    <t>2. Duplicating</t>
  </si>
  <si>
    <t>Description of Document</t>
  </si>
  <si>
    <t>Pages</t>
  </si>
  <si>
    <t>ADDRESS:</t>
  </si>
  <si>
    <t>PAYMENT CERTIFICATE NO:</t>
  </si>
  <si>
    <t>SERVICE:</t>
  </si>
  <si>
    <t>INVOICE NUMBER:</t>
  </si>
  <si>
    <t>TOTAL PROFESSIONAL FEES DUE (a) + (b)</t>
  </si>
  <si>
    <t>OF</t>
  </si>
  <si>
    <t>NOTE:</t>
  </si>
  <si>
    <t>x</t>
  </si>
  <si>
    <t>CHECKED BY</t>
  </si>
  <si>
    <t>Designation</t>
  </si>
  <si>
    <t>DATE :</t>
  </si>
  <si>
    <t>for</t>
  </si>
  <si>
    <t>EE</t>
  </si>
  <si>
    <t>BASIC FEE</t>
  </si>
  <si>
    <t>PRINCIPAL AGENT</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</si>
  <si>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</si>
  <si>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</si>
  <si>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</si>
  <si>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</si>
  <si>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</si>
  <si>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</si>
  <si>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</si>
  <si>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</si>
  <si>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</si>
  <si>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</si>
  <si>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</si>
  <si>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</si>
  <si>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</si>
  <si>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</si>
  <si>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</si>
  <si>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</si>
  <si>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</si>
  <si>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</si>
  <si>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</si>
  <si>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</si>
  <si>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</si>
  <si>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</si>
  <si>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</si>
  <si>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</si>
  <si>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</si>
  <si>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</si>
  <si>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</si>
  <si>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</si>
  <si>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</si>
  <si>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</si>
  <si>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</si>
  <si>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</si>
  <si>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</si>
  <si>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</si>
  <si>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</si>
  <si>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</si>
  <si>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</si>
  <si>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</si>
  <si>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</si>
  <si>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</si>
  <si>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</si>
  <si>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</si>
  <si>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</si>
  <si>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</si>
  <si>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</si>
  <si>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</si>
  <si>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</si>
  <si>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Apporved Hours</t>
  </si>
  <si>
    <t>Claimed Hours</t>
  </si>
  <si>
    <t>B: Full Time Supervision</t>
  </si>
  <si>
    <t>Approved Remuneration</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</si>
  <si>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</si>
  <si>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</si>
  <si>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</si>
  <si>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</si>
  <si>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</si>
  <si>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</si>
  <si>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</si>
  <si>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</si>
  <si>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</si>
  <si>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</si>
  <si>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</si>
  <si>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</si>
  <si>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</si>
  <si>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</si>
  <si>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</si>
  <si>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</si>
  <si>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</si>
  <si>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</si>
  <si>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</si>
  <si>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</si>
  <si>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</si>
  <si>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</si>
  <si>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</si>
  <si>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</si>
  <si>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</si>
  <si>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</si>
  <si>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</si>
  <si>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</si>
  <si>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</si>
  <si>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</si>
  <si>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</si>
  <si>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</si>
  <si>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</si>
  <si>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</si>
  <si>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</si>
  <si>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</si>
  <si>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xml:space="preserve">EE                          </t>
  </si>
  <si>
    <t>TOTAL VALUE OF ELECTRICAL WORK :</t>
  </si>
  <si>
    <t>+</t>
  </si>
  <si>
    <t>CLAIM</t>
  </si>
  <si>
    <t>MAXIMUM FOR "AGENT OF THE CLIENT"</t>
  </si>
  <si>
    <t xml:space="preserve"> Report: Time Based fees </t>
  </si>
  <si>
    <t>2. Time Based fees: AGENT OF THE CLIENT</t>
  </si>
  <si>
    <t>For DIRECTOR: Project Management</t>
  </si>
  <si>
    <t>TYPE OF PROJECT:</t>
  </si>
  <si>
    <t>ELECTRICAL ENGINEERING PROJECT</t>
  </si>
  <si>
    <t>ELECTRICAL BUILDING PROJECT</t>
  </si>
  <si>
    <t>TOTAL VALUE OF PROJECT :</t>
  </si>
  <si>
    <t>TAX INVOICE</t>
  </si>
  <si>
    <t>SIGNED</t>
  </si>
  <si>
    <t>BILL OF QUANTITY BY CONSULTING ENGINEER (Y/N)</t>
  </si>
  <si>
    <t>VALUE FOR CALCULATION PURPOSES</t>
  </si>
  <si>
    <r>
      <t xml:space="preserve">(B) ESTIMATED VALUE FOR DESIGN FEES DURING CONSTRUCTION </t>
    </r>
    <r>
      <rPr>
        <b/>
        <sz val="8"/>
        <color indexed="10"/>
        <rFont val="Arial"/>
        <family val="2"/>
      </rPr>
      <t>(STAGE 3)</t>
    </r>
  </si>
  <si>
    <r>
      <t xml:space="preserve">(D) FINAL MEASURED VALUES INCL. CPA &amp; P&amp;G </t>
    </r>
    <r>
      <rPr>
        <b/>
        <sz val="8"/>
        <color indexed="10"/>
        <rFont val="Arial"/>
        <family val="2"/>
      </rPr>
      <t>(STAGE 4 ONLY)</t>
    </r>
  </si>
  <si>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</si>
  <si>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</si>
  <si>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</si>
  <si>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</si>
  <si>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</si>
  <si>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</si>
  <si>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</si>
  <si>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ADD: NON TAXABLE AMOUNT CLAIMED</t>
  </si>
  <si>
    <r>
      <t xml:space="preserve">(C) VALUE OF COMPLETED WORK </t>
    </r>
    <r>
      <rPr>
        <b/>
        <sz val="10"/>
        <color indexed="10"/>
        <rFont val="Arial"/>
        <family val="2"/>
      </rPr>
      <t>(STAGE 3 &amp; 4)</t>
    </r>
  </si>
  <si>
    <t>DATE OF INVOICE</t>
  </si>
  <si>
    <t>FEES (a) PRELIMINARY DESIGN, DESIGN &amp; TENDER STAGES.</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</si>
  <si>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</si>
  <si>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</si>
  <si>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</si>
  <si>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</si>
  <si>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</si>
  <si>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</si>
  <si>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</si>
  <si>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</si>
  <si>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TARGETED PROCUREMENT (Only on Engineering project) (Y/N)</t>
  </si>
  <si>
    <t>AGENT OF THE CLIENT (OHSA) (Only on Engineering project) (Y/N)</t>
  </si>
  <si>
    <t>FEES (b) CONSTRUCTION AND COMPLETION STAGES</t>
  </si>
  <si>
    <t>1. Time Based fees: Report stage (Only if specifically appointed as such)</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</si>
  <si>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</si>
  <si>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</si>
  <si>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</si>
  <si>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</si>
  <si>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</si>
  <si>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</si>
  <si>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</si>
  <si>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</si>
  <si>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</si>
  <si>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</si>
  <si>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</si>
  <si>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GROUND RULES</t>
  </si>
  <si>
    <t>COMPANY REGISTRATION NUMBER</t>
  </si>
  <si>
    <t>NOTES PERTAINING TO THE COMPLETION OF THE WORKBOOK.</t>
  </si>
  <si>
    <t>N</t>
  </si>
  <si>
    <t>DEPARTMENTAL FILE NUMBER:</t>
  </si>
  <si>
    <t xml:space="preserve">PROJECT MANAGER: </t>
  </si>
  <si>
    <t>DPW FILE NUMBER:</t>
  </si>
  <si>
    <t>DPW WCS NUMBER</t>
  </si>
  <si>
    <t>TELEPHONE &amp; FACSIMILE NUMBERS</t>
  </si>
  <si>
    <t>FEES CODE (YEAR)</t>
  </si>
  <si>
    <t xml:space="preserve">ELECTRICAL/ELECTRONIC ENGINEERING SERVICES </t>
  </si>
  <si>
    <t xml:space="preserve"> FEE FOR ELECTRICAL/ELECTRONIC ENGINEERING SERVICES: </t>
  </si>
  <si>
    <t>Tel</t>
  </si>
  <si>
    <t>Fax</t>
  </si>
  <si>
    <r>
      <t xml:space="preserve">When typing </t>
    </r>
    <r>
      <rPr>
        <b/>
        <sz val="10"/>
        <rFont val="Arial"/>
        <family val="2"/>
      </rPr>
      <t>amounts</t>
    </r>
    <r>
      <rPr>
        <sz val="10"/>
        <rFont val="Arial"/>
        <family val="2"/>
      </rPr>
      <t xml:space="preserve"> only type the value. No "R" in front and no spaces between the numbers.</t>
    </r>
  </si>
  <si>
    <t>FEE FOR ELECTRICAL/ELECTRONIC ENGINEERING SERVICES</t>
  </si>
  <si>
    <t>POSTAL ADDRESS:</t>
  </si>
  <si>
    <t>FACSIMILE  NO:</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</si>
  <si>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</si>
  <si>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</si>
  <si>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</si>
  <si>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</si>
  <si>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</si>
  <si>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</si>
  <si>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</si>
  <si>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</si>
  <si>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</si>
  <si>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</si>
  <si>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</si>
  <si>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</si>
  <si>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</si>
  <si>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</si>
  <si>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</si>
  <si>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Cell</t>
  </si>
  <si>
    <t>REPORT STAGE (Only if specifically appointed for this stage)</t>
  </si>
  <si>
    <t xml:space="preserve">BASIC FEE FOR WORK,  NOT AFFECTED BY ANY FACTORS. </t>
  </si>
  <si>
    <t>TARGETED/PREFERENTIAL PROCUREMENT</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</si>
  <si>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</si>
  <si>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</si>
  <si>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</si>
  <si>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</si>
  <si>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</si>
  <si>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</si>
  <si>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</si>
  <si>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</si>
  <si>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</si>
  <si>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</si>
  <si>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</si>
  <si>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Typing Duplicating &amp; Printing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</si>
  <si>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</si>
  <si>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</si>
  <si>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</si>
  <si>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</si>
  <si>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</si>
  <si>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</si>
  <si>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</si>
  <si>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Construction Monitoring &amp; Other: Time Based fees Total Excl VAT</t>
  </si>
  <si>
    <t>Travelling Time</t>
  </si>
  <si>
    <t>Time Based fees: Other</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</si>
  <si>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</si>
  <si>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</si>
  <si>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</si>
  <si>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</si>
  <si>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</si>
  <si>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</si>
  <si>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</si>
  <si>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</si>
  <si>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</si>
  <si>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</si>
  <si>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</si>
  <si>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Site Staff &amp; Other Charges Total</t>
  </si>
  <si>
    <t>Hours claimed</t>
  </si>
  <si>
    <t xml:space="preserve">Report: Time Based fees </t>
  </si>
  <si>
    <t>PERCENTAGE OF FEE TENDERED</t>
  </si>
  <si>
    <t>TENDERED PERCENTAGE OF STANDARD FEES</t>
  </si>
  <si>
    <t>DUE</t>
  </si>
  <si>
    <t xml:space="preserve">TRAVELLING &amp; SUBSISTENCE CHARGES </t>
  </si>
  <si>
    <r>
      <t>REPORT STAGE</t>
    </r>
    <r>
      <rPr>
        <sz val="10"/>
        <color indexed="10"/>
        <rFont val="Arial"/>
        <family val="2"/>
      </rPr>
      <t xml:space="preserve"> (Only if specifically appointed for this stage)</t>
    </r>
  </si>
  <si>
    <t>(Not applicable in case of a tender for professional services)</t>
  </si>
  <si>
    <t>DRAWING NUMBER</t>
  </si>
  <si>
    <t>WORKBOOK FOR THE CALCULATION OF CONSULTING ENGINEER'S FEES IN TERMS OF THE GUIDELINE FOR SERVICES AND FEES PUBLISHED BY ECSA AS AMENDED</t>
  </si>
  <si>
    <r>
      <t xml:space="preserve">One has to refer to the </t>
    </r>
    <r>
      <rPr>
        <b/>
        <sz val="10"/>
        <rFont val="Arial"/>
        <family val="2"/>
      </rPr>
      <t xml:space="preserve">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t>
    </r>
    <r>
      <rPr>
        <sz val="10"/>
        <rFont val="Arial"/>
        <family val="2"/>
      </rPr>
      <t xml:space="preserve">, and use a copy of the relevant Guidelines which has been marked up to show the revised Fee scale to ensure that the correct fee scale is used. </t>
    </r>
  </si>
  <si>
    <t>N/A</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</si>
  <si>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</si>
  <si>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</si>
  <si>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 </t>
    </r>
    <r>
      <rPr>
        <b/>
        <sz val="10"/>
        <rFont val="Arial"/>
        <family val="2"/>
      </rPr>
      <t>N/A</t>
    </r>
  </si>
  <si>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</si>
  <si>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DPW PROJECT NO.</t>
  </si>
  <si>
    <t>SCALE_2009E</t>
  </si>
  <si>
    <t>SCALE_2009B</t>
  </si>
  <si>
    <t>2009 Scales</t>
  </si>
  <si>
    <t>Construction monitoring: Time Based fees Total Excl VAT</t>
  </si>
  <si>
    <t>3. Time Based fees: Construction monitoring (only after written approval)</t>
  </si>
  <si>
    <t>4. Time Based fees:  Other</t>
  </si>
  <si>
    <t>WCS NO.</t>
  </si>
  <si>
    <t>WCS NO..</t>
  </si>
  <si>
    <t>DPW WCS NO.</t>
  </si>
  <si>
    <t>ESTIMATES</t>
  </si>
  <si>
    <t>BUILDING PROJECT</t>
  </si>
  <si>
    <t>TOTAL FEES FOR PRELIMINARY DESIGN, DESIGN &amp; TENDER STAGE (a)</t>
  </si>
  <si>
    <t>TOTAL FOR CONSTRUCTION AND COMPLETION STAGE (b)</t>
  </si>
  <si>
    <t>SUB-TOTAL</t>
  </si>
  <si>
    <t>TOTAL FEES TIME BASED (c)</t>
  </si>
  <si>
    <t>TOTAL DISBURSEMENTS (d)</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</si>
  <si>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</si>
  <si>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</si>
  <si>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</si>
  <si>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</si>
  <si>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</si>
  <si>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</si>
  <si>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</si>
  <si>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Portion claimed %</t>
  </si>
  <si>
    <t>E-MAIL ADDRESS</t>
  </si>
  <si>
    <t>PENALTY APPLIED</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</si>
  <si>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</si>
  <si>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</si>
  <si>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</si>
  <si>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</si>
  <si>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</si>
  <si>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</si>
  <si>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</si>
  <si>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</si>
  <si>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</si>
  <si>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</si>
  <si>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</si>
  <si>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Design and tender, including working drawings</t>
  </si>
  <si>
    <t>Construction</t>
  </si>
  <si>
    <t xml:space="preserve">Completion </t>
  </si>
  <si>
    <t>LESS PENALTY</t>
  </si>
  <si>
    <t xml:space="preserve">    TO</t>
  </si>
  <si>
    <t>PRELIMINARY DESIGN</t>
  </si>
  <si>
    <t>CELLPHONE NUMBER</t>
  </si>
  <si>
    <t>TELEPHONE NUMBER</t>
  </si>
  <si>
    <t>PROJECT MANAGER</t>
  </si>
  <si>
    <t>NO</t>
  </si>
  <si>
    <t>Toll Gate &amp; Parking</t>
  </si>
  <si>
    <t>3. Subsistence Charges [See your letter of appointment. Use either Table 4 or Table 5, not both]</t>
  </si>
  <si>
    <t>Version 3.7  2012-10</t>
  </si>
  <si>
    <t>PLEASE READ THE NOTES (1st SHEET) BEFORE STARTING TO POPULATE THE SHEETS. COMPLETE ALL YELLOW CELLS!!!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</si>
  <si>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</si>
  <si>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</si>
  <si>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</si>
  <si>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</si>
  <si>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</si>
  <si>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</si>
  <si>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</si>
  <si>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</si>
  <si>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</si>
  <si>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</si>
  <si>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</si>
  <si>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</si>
  <si>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</si>
  <si>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</si>
  <si>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</si>
  <si>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</si>
  <si>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</si>
  <si>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</si>
  <si>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</si>
  <si>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</si>
  <si>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</si>
  <si>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</si>
  <si>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</si>
  <si>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</si>
  <si>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</si>
  <si>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</si>
  <si>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</si>
  <si>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</si>
  <si>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</si>
  <si>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</si>
  <si>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</si>
  <si>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</si>
  <si>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</si>
  <si>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</si>
  <si>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</si>
  <si>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</si>
  <si>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</si>
  <si>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</si>
  <si>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</si>
  <si>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</si>
  <si>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</si>
  <si>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</si>
  <si>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</si>
  <si>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</si>
  <si>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</si>
  <si>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</si>
  <si>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</si>
  <si>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</si>
  <si>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</si>
  <si>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</si>
  <si>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</si>
  <si>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</si>
  <si>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</si>
  <si>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</si>
  <si>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</si>
  <si>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</si>
  <si>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</si>
  <si>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</si>
  <si>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</si>
  <si>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</si>
  <si>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</si>
  <si>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</si>
  <si>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</si>
  <si>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</si>
  <si>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</si>
  <si>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</si>
  <si>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</si>
  <si>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</si>
  <si>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</si>
  <si>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</si>
  <si>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</si>
  <si>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</si>
  <si>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</si>
  <si>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</si>
  <si>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</si>
  <si>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</si>
  <si>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</si>
  <si>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</si>
  <si>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</si>
  <si>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</si>
  <si>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</si>
  <si>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</si>
  <si>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</si>
  <si>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</si>
  <si>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</si>
  <si>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</si>
  <si>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</si>
  <si>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</si>
  <si>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</si>
  <si>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</si>
  <si>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</si>
  <si>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</si>
  <si>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</si>
  <si>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</si>
  <si>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</si>
  <si>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</si>
  <si>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</si>
  <si>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</si>
  <si>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</si>
  <si>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</si>
  <si>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</si>
  <si>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</si>
  <si>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</si>
  <si>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</si>
  <si>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</si>
  <si>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</si>
  <si>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</si>
  <si>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</si>
  <si>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</si>
  <si>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</si>
  <si>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</si>
  <si>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</si>
  <si>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</si>
  <si>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</si>
  <si>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</si>
  <si>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</si>
  <si>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</si>
  <si>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</si>
  <si>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</si>
  <si>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</si>
  <si>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</si>
  <si>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</si>
  <si>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</si>
  <si>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</si>
  <si>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</si>
  <si>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</si>
  <si>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</si>
  <si>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</si>
  <si>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</si>
  <si>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</si>
  <si>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</si>
  <si>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</si>
  <si>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</si>
  <si>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</si>
  <si>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</si>
  <si>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</si>
  <si>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</si>
  <si>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</si>
  <si>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</si>
  <si>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</si>
  <si>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</si>
  <si>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</si>
  <si>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</si>
  <si>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</si>
  <si>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</si>
  <si>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</si>
  <si>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</si>
  <si>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</si>
  <si>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</si>
  <si>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</si>
  <si>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</si>
  <si>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</si>
  <si>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</si>
  <si>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</si>
  <si>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</si>
  <si>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</si>
  <si>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</si>
  <si>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</si>
  <si>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</si>
  <si>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</si>
  <si>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</si>
  <si>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</si>
  <si>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</si>
  <si>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</si>
  <si>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</si>
  <si>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</si>
  <si>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</si>
  <si>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</si>
  <si>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</si>
  <si>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</si>
  <si>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</si>
  <si>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</si>
  <si>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</si>
  <si>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</si>
  <si>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</si>
  <si>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</si>
  <si>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</si>
  <si>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</si>
  <si>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</si>
  <si>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</si>
  <si>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</si>
  <si>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</si>
  <si>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</si>
  <si>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</si>
  <si>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</si>
  <si>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</si>
  <si>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</si>
  <si>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CONSULTANT</t>
  </si>
  <si>
    <t>CLAIM NO:</t>
  </si>
  <si>
    <t>WCS NO</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</si>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</sst>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R&quot;\ #,##0;[Red]&quot;R&quot;\ \-#,##0"/>
    <numFmt numFmtId="7" formatCode="&quot;R&quot;\ #,##0.00;&quot;R&quot;\ \-#,##0.0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General_)"/>
    <numFmt numFmtId="176" formatCode="dd\ mmmm\ yyyy"/>
    <numFmt numFmtId="177" formatCode="#,##0.0"/>
    <numFmt numFmtId="178" formatCode="0.0"/>
    <numFmt numFmtId="179" formatCode="000"/>
    <numFmt numFmtId="180" formatCode="00"/>
    <numFmt numFmtId="181" formatCode="000000"/>
    <numFmt numFmtId="182" formatCode="dd\-mmm\-yyyy"/>
  </numFmts>
  <fonts count="101"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8"/>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b/>
      <sz val="8"/>
      <color indexed="10"/>
      <name val="Arial"/>
      <family val="2"/>
    </font>
    <font>
      <b/>
      <i/>
      <sz val="12"/>
      <color indexed="10"/>
      <name val="Arial"/>
      <family val="2"/>
    </font>
    <font>
      <b/>
      <sz val="14"/>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b/>
      <u/>
      <sz val="11"/>
      <name val="Arial"/>
      <family val="2"/>
    </font>
    <font>
      <i/>
      <sz val="12"/>
      <name val="Arial"/>
      <family val="2"/>
    </font>
    <font>
      <i/>
      <sz val="11"/>
      <color indexed="12"/>
      <name val="Arial"/>
      <family val="2"/>
    </font>
    <font>
      <b/>
      <sz val="11"/>
      <color indexed="15"/>
      <name val="Arial"/>
      <family val="2"/>
    </font>
    <font>
      <sz val="11"/>
      <color indexed="15"/>
      <name val="Arial"/>
      <family val="2"/>
    </font>
    <font>
      <i/>
      <sz val="11"/>
      <color indexed="8"/>
      <name val="Arial"/>
      <family val="2"/>
    </font>
    <font>
      <i/>
      <u/>
      <sz val="11"/>
      <name val="Arial"/>
      <family val="2"/>
    </font>
    <font>
      <b/>
      <sz val="12"/>
      <color indexed="17"/>
      <name val="Arial"/>
      <family val="2"/>
    </font>
    <font>
      <b/>
      <sz val="18"/>
      <color indexed="10"/>
      <name val="Arial"/>
      <family val="2"/>
    </font>
    <font>
      <i/>
      <sz val="10"/>
      <name val="Arial"/>
      <family val="2"/>
    </font>
    <font>
      <b/>
      <i/>
      <sz val="11"/>
      <name val="Arial"/>
      <family val="2"/>
    </font>
    <font>
      <sz val="9"/>
      <color indexed="81"/>
      <name val="Tahoma"/>
      <family val="2"/>
    </font>
    <font>
      <sz val="18"/>
      <name val="Arial"/>
      <family val="2"/>
    </font>
    <font>
      <sz val="16"/>
      <color indexed="50"/>
      <name val="Arial"/>
      <family val="2"/>
    </font>
    <font>
      <b/>
      <u/>
      <sz val="16"/>
      <color indexed="10"/>
      <name val="Arial"/>
      <family val="2"/>
    </font>
    <font>
      <sz val="16"/>
      <name val="Arial"/>
      <family val="2"/>
    </font>
    <font>
      <sz val="16"/>
      <name val="Courier"/>
      <family val="3"/>
    </font>
    <font>
      <u/>
      <sz val="16"/>
      <name val="Arial"/>
      <family val="2"/>
    </font>
    <font>
      <sz val="16"/>
      <color indexed="10"/>
      <name val="Courier"/>
      <family val="3"/>
    </font>
    <font>
      <sz val="9"/>
      <name val="Arial"/>
      <family val="2"/>
    </font>
    <font>
      <b/>
      <i/>
      <sz val="10"/>
      <color indexed="12"/>
      <name val="Arial"/>
      <family val="2"/>
    </font>
    <font>
      <sz val="10"/>
      <color indexed="12"/>
      <name val="Courier"/>
      <family val="3"/>
    </font>
    <font>
      <sz val="12"/>
      <color indexed="12"/>
      <name val="Courier"/>
      <family val="3"/>
    </font>
    <font>
      <b/>
      <u/>
      <sz val="12"/>
      <name val="Arial"/>
      <family val="2"/>
    </font>
    <font>
      <sz val="10"/>
      <color indexed="10"/>
      <name val="Arial"/>
      <family val="2"/>
    </font>
    <font>
      <b/>
      <sz val="12"/>
      <color indexed="12"/>
      <name val="Arial"/>
      <family val="2"/>
    </font>
    <font>
      <sz val="8"/>
      <name val="Courier"/>
      <family val="3"/>
    </font>
    <font>
      <b/>
      <i/>
      <sz val="16"/>
      <color indexed="17"/>
      <name val="Arial"/>
      <family val="2"/>
    </font>
    <font>
      <b/>
      <sz val="11"/>
      <color indexed="44"/>
      <name val="Arial"/>
      <family val="2"/>
    </font>
    <font>
      <b/>
      <u/>
      <sz val="14"/>
      <color indexed="12"/>
      <name val="Arial"/>
      <family val="2"/>
    </font>
    <font>
      <b/>
      <sz val="22"/>
      <color indexed="57"/>
      <name val="Arial"/>
      <family val="2"/>
    </font>
    <font>
      <b/>
      <sz val="22"/>
      <color indexed="57"/>
      <name val="Courier"/>
      <family val="3"/>
    </font>
    <font>
      <b/>
      <sz val="12"/>
      <color indexed="57"/>
      <name val="Courier"/>
      <family val="3"/>
    </font>
    <font>
      <sz val="12"/>
      <name val="Courier"/>
      <family val="3"/>
    </font>
    <font>
      <sz val="12"/>
      <color indexed="12"/>
      <name val="Arial"/>
      <family val="2"/>
    </font>
    <font>
      <sz val="8"/>
      <color indexed="10"/>
      <name val="Tahoma"/>
      <family val="2"/>
    </font>
    <font>
      <b/>
      <sz val="12"/>
      <name val="Courier"/>
      <family val="3"/>
    </font>
    <font>
      <b/>
      <sz val="10"/>
      <color indexed="10"/>
      <name val="Tahoma"/>
      <family val="2"/>
    </font>
    <font>
      <b/>
      <sz val="12"/>
      <color indexed="10"/>
      <name val="Tahoma"/>
      <family val="2"/>
    </font>
    <font>
      <b/>
      <sz val="11"/>
      <color indexed="10"/>
      <name val="Arial Narrow"/>
      <family val="2"/>
    </font>
    <font>
      <sz val="12"/>
      <color indexed="10"/>
      <name val="Courier"/>
      <family val="3"/>
    </font>
    <font>
      <i/>
      <sz val="10"/>
      <name val="Courier"/>
      <family val="3"/>
    </font>
    <font>
      <u/>
      <sz val="12"/>
      <color rgb="FFFF0000"/>
      <name val="Arial"/>
      <family val="2"/>
    </font>
    <font>
      <u/>
      <sz val="12"/>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0"/>
      <name val="Courier"/>
      <family val="3"/>
    </font>
    <font>
      <b/>
      <i/>
      <sz val="10"/>
      <color rgb="FFFF0000"/>
      <name val="Arial"/>
      <family val="2"/>
    </font>
    <font>
      <b/>
      <sz val="14"/>
      <color indexed="10"/>
      <name val="Arial"/>
      <family val="2"/>
    </font>
    <font>
      <b/>
      <sz val="14"/>
      <name val="Arial"/>
      <family val="2"/>
    </font>
    <font>
      <b/>
      <u/>
      <sz val="14"/>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3"/>
        <bgColor indexed="9"/>
      </patternFill>
    </fill>
    <fill>
      <patternFill patternType="solid">
        <fgColor indexed="13"/>
        <bgColor indexed="64"/>
      </patternFill>
    </fill>
    <fill>
      <patternFill patternType="lightTrellis"/>
    </fill>
    <fill>
      <patternFill patternType="solid">
        <fgColor indexed="22"/>
        <bgColor indexed="64"/>
      </patternFill>
    </fill>
    <fill>
      <patternFill patternType="solid">
        <fgColor indexed="15"/>
        <bgColor indexed="64"/>
      </patternFill>
    </fill>
    <fill>
      <patternFill patternType="lightHorizontal">
        <fgColor indexed="9"/>
      </patternFill>
    </fill>
    <fill>
      <patternFill patternType="solid">
        <fgColor theme="0" tint="-4.9989318521683403E-2"/>
        <bgColor indexed="64"/>
      </patternFill>
    </fill>
  </fills>
  <borders count="192">
    <border>
      <left/>
      <right/>
      <top/>
      <bottom/>
      <diagonal/>
    </border>
    <border>
      <left/>
      <right/>
      <top style="thin">
        <color indexed="64"/>
      </top>
      <bottom style="double">
        <color indexed="64"/>
      </bottom>
      <diagonal/>
    </border>
    <border>
      <left/>
      <right/>
      <top style="double">
        <color indexed="64"/>
      </top>
      <bottom/>
      <diagonal/>
    </border>
    <border>
      <left style="thin">
        <color indexed="64"/>
      </left>
      <right/>
      <top/>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right/>
      <top/>
      <bottom style="double">
        <color indexed="64"/>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ouble">
        <color indexed="64"/>
      </left>
      <right/>
      <top style="dotted">
        <color indexed="64"/>
      </top>
      <bottom style="dotted">
        <color indexed="64"/>
      </bottom>
      <diagonal/>
    </border>
    <border>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bottom style="medium">
        <color indexed="64"/>
      </bottom>
      <diagonal/>
    </border>
    <border>
      <left style="double">
        <color indexed="64"/>
      </left>
      <right/>
      <top/>
      <bottom style="medium">
        <color indexed="64"/>
      </bottom>
      <diagonal/>
    </border>
    <border>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double">
        <color indexed="64"/>
      </bottom>
      <diagonal/>
    </border>
    <border>
      <left style="thin">
        <color indexed="64"/>
      </left>
      <right style="double">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style="hair">
        <color indexed="64"/>
      </top>
      <bottom style="hair">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indexed="64"/>
      </bottom>
      <diagonal/>
    </border>
    <border>
      <left/>
      <right style="double">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9" fillId="0" borderId="0"/>
    <xf numFmtId="0" fontId="12" fillId="0" borderId="0"/>
    <xf numFmtId="9" fontId="1" fillId="0" borderId="0" applyFont="0" applyFill="0" applyBorder="0" applyAlignment="0" applyProtection="0"/>
    <xf numFmtId="165" fontId="2" fillId="0" borderId="1">
      <protection locked="0"/>
    </xf>
  </cellStyleXfs>
  <cellXfs count="1438">
    <xf numFmtId="0" fontId="0" fillId="0" borderId="0" xfId="0"/>
    <xf numFmtId="0" fontId="5" fillId="0" borderId="0" xfId="0" applyFont="1" applyFill="1" applyBorder="1" applyProtection="1"/>
    <xf numFmtId="0" fontId="0" fillId="0" borderId="0" xfId="0" applyBorder="1"/>
    <xf numFmtId="0" fontId="0" fillId="0" borderId="2" xfId="0" applyBorder="1"/>
    <xf numFmtId="0" fontId="15" fillId="0" borderId="0" xfId="0" applyFont="1" applyFill="1" applyBorder="1" applyProtection="1"/>
    <xf numFmtId="0" fontId="16" fillId="0" borderId="0" xfId="0" applyFont="1" applyBorder="1"/>
    <xf numFmtId="0" fontId="17" fillId="0" borderId="0" xfId="0" applyFont="1" applyBorder="1" applyAlignment="1">
      <alignment horizontal="right"/>
    </xf>
    <xf numFmtId="0" fontId="15" fillId="0" borderId="0" xfId="0" applyFont="1" applyBorder="1"/>
    <xf numFmtId="0" fontId="15" fillId="0" borderId="0" xfId="0" applyFont="1"/>
    <xf numFmtId="0" fontId="15" fillId="0" borderId="0" xfId="0" applyFont="1" applyFill="1" applyBorder="1" applyAlignment="1" applyProtection="1">
      <alignment horizontal="left" vertical="center"/>
    </xf>
    <xf numFmtId="0" fontId="17" fillId="0" borderId="3" xfId="0" applyFont="1" applyBorder="1" applyAlignment="1">
      <alignment horizontal="right"/>
    </xf>
    <xf numFmtId="44" fontId="24" fillId="0" borderId="0" xfId="1" applyFont="1" applyBorder="1"/>
    <xf numFmtId="0" fontId="4" fillId="0" borderId="0" xfId="0" applyFont="1"/>
    <xf numFmtId="3" fontId="31" fillId="0" borderId="0" xfId="14" applyNumberFormat="1" applyFont="1" applyBorder="1" applyProtection="1">
      <protection locked="0"/>
    </xf>
    <xf numFmtId="3" fontId="32" fillId="0" borderId="0" xfId="14" applyNumberFormat="1" applyFont="1" applyBorder="1" applyProtection="1"/>
    <xf numFmtId="0" fontId="15" fillId="0" borderId="0" xfId="0" applyFont="1" applyFill="1" applyBorder="1"/>
    <xf numFmtId="168" fontId="15" fillId="0" borderId="0" xfId="0" applyNumberFormat="1" applyFont="1" applyFill="1" applyBorder="1" applyProtection="1">
      <protection locked="0"/>
    </xf>
    <xf numFmtId="0" fontId="20" fillId="2" borderId="4" xfId="0" applyFont="1" applyFill="1" applyBorder="1" applyAlignment="1" applyProtection="1">
      <alignment horizontal="center" vertical="center" wrapText="1"/>
    </xf>
    <xf numFmtId="171" fontId="0" fillId="0" borderId="0" xfId="0" applyNumberFormat="1"/>
    <xf numFmtId="0" fontId="15" fillId="0" borderId="5"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6" xfId="0" applyFont="1" applyBorder="1" applyAlignment="1" applyProtection="1">
      <alignment vertical="center"/>
    </xf>
    <xf numFmtId="0" fontId="15" fillId="0" borderId="5" xfId="0" applyFont="1" applyFill="1" applyBorder="1" applyAlignment="1" applyProtection="1">
      <alignment horizontal="left"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17" fillId="0" borderId="0" xfId="0" applyFont="1" applyBorder="1" applyAlignment="1" applyProtection="1">
      <alignment vertical="center"/>
    </xf>
    <xf numFmtId="0" fontId="7" fillId="0" borderId="0" xfId="0" applyFont="1" applyAlignment="1">
      <alignment vertical="top" wrapText="1"/>
    </xf>
    <xf numFmtId="0" fontId="4" fillId="0" borderId="0" xfId="0" applyFont="1" applyAlignment="1">
      <alignment vertical="top" wrapText="1"/>
    </xf>
    <xf numFmtId="0" fontId="4" fillId="0" borderId="0" xfId="0" applyNumberFormat="1" applyFont="1" applyAlignment="1">
      <alignment vertical="center" wrapText="1"/>
    </xf>
    <xf numFmtId="0" fontId="36" fillId="0" borderId="6" xfId="0" applyFont="1" applyBorder="1" applyAlignment="1" applyProtection="1">
      <alignment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0" fillId="0" borderId="0" xfId="0" applyAlignment="1">
      <alignment horizontal="center" vertical="top"/>
    </xf>
    <xf numFmtId="0" fontId="14" fillId="0" borderId="0" xfId="0" applyFont="1" applyAlignment="1">
      <alignment vertical="center" wrapText="1"/>
    </xf>
    <xf numFmtId="0" fontId="17" fillId="0" borderId="0" xfId="0" applyFont="1" applyAlignment="1">
      <alignment vertical="center" wrapText="1"/>
    </xf>
    <xf numFmtId="0" fontId="46" fillId="0" borderId="0" xfId="0" applyFont="1" applyAlignment="1">
      <alignment vertical="center" wrapText="1"/>
    </xf>
    <xf numFmtId="0" fontId="32" fillId="0" borderId="0" xfId="0" applyFont="1" applyBorder="1" applyAlignment="1" applyProtection="1">
      <alignment vertical="center"/>
    </xf>
    <xf numFmtId="0" fontId="17" fillId="0" borderId="5" xfId="0" applyFont="1" applyFill="1" applyBorder="1" applyAlignment="1" applyProtection="1">
      <alignment horizontal="left" vertical="center"/>
    </xf>
    <xf numFmtId="0" fontId="36" fillId="0" borderId="0" xfId="0" applyFont="1" applyBorder="1" applyAlignment="1" applyProtection="1">
      <alignment vertical="center"/>
    </xf>
    <xf numFmtId="0" fontId="15" fillId="0" borderId="7" xfId="0" applyFont="1" applyBorder="1" applyAlignment="1" applyProtection="1">
      <alignment vertical="center"/>
    </xf>
    <xf numFmtId="0" fontId="17" fillId="0" borderId="5" xfId="0" applyFont="1" applyBorder="1" applyAlignment="1" applyProtection="1">
      <alignment vertical="center"/>
    </xf>
    <xf numFmtId="0" fontId="17" fillId="0" borderId="0" xfId="0" applyFont="1" applyFill="1" applyBorder="1" applyAlignment="1" applyProtection="1">
      <alignment horizontal="left" vertical="center"/>
    </xf>
    <xf numFmtId="0" fontId="13" fillId="0" borderId="7" xfId="0" applyFont="1" applyBorder="1" applyAlignment="1">
      <alignment vertical="center"/>
    </xf>
    <xf numFmtId="0" fontId="48" fillId="0" borderId="0" xfId="0" applyFont="1" applyBorder="1" applyAlignment="1" applyProtection="1">
      <alignment vertical="center"/>
    </xf>
    <xf numFmtId="1" fontId="36" fillId="0" borderId="0" xfId="0" applyNumberFormat="1" applyFont="1" applyBorder="1" applyAlignment="1" applyProtection="1">
      <alignment horizontal="left" vertical="center"/>
    </xf>
    <xf numFmtId="0" fontId="17" fillId="0" borderId="8" xfId="0" applyFont="1" applyBorder="1" applyAlignment="1" applyProtection="1">
      <alignment vertical="center"/>
    </xf>
    <xf numFmtId="1" fontId="36" fillId="0" borderId="6" xfId="0" applyNumberFormat="1" applyFont="1" applyBorder="1" applyAlignment="1" applyProtection="1">
      <alignment horizontal="left" vertical="center"/>
    </xf>
    <xf numFmtId="0" fontId="17" fillId="0" borderId="6" xfId="0" applyFont="1" applyFill="1" applyBorder="1" applyAlignment="1" applyProtection="1">
      <alignment horizontal="left" vertical="center"/>
    </xf>
    <xf numFmtId="0" fontId="17" fillId="0" borderId="6" xfId="0" applyFont="1" applyBorder="1" applyAlignment="1" applyProtection="1">
      <alignment vertical="center"/>
    </xf>
    <xf numFmtId="0" fontId="30" fillId="0" borderId="9"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5" fillId="0" borderId="10" xfId="0" applyFont="1" applyFill="1" applyBorder="1" applyAlignment="1" applyProtection="1">
      <alignment horizontal="left" vertical="center"/>
    </xf>
    <xf numFmtId="0" fontId="15" fillId="0" borderId="11" xfId="0" applyFont="1" applyFill="1" applyBorder="1" applyAlignment="1" applyProtection="1">
      <alignment vertical="center"/>
    </xf>
    <xf numFmtId="0" fontId="15" fillId="0" borderId="10" xfId="0" applyFont="1" applyBorder="1" applyAlignment="1" applyProtection="1">
      <alignment vertical="center"/>
    </xf>
    <xf numFmtId="0" fontId="50" fillId="0" borderId="12" xfId="0" applyFont="1" applyBorder="1" applyAlignment="1" applyProtection="1">
      <alignment horizontal="center" vertical="center"/>
    </xf>
    <xf numFmtId="176" fontId="17" fillId="3" borderId="9" xfId="0" applyNumberFormat="1"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49" fontId="17" fillId="3" borderId="13" xfId="0" applyNumberFormat="1" applyFont="1" applyFill="1" applyBorder="1" applyAlignment="1" applyProtection="1">
      <alignment horizontal="center" vertical="center"/>
      <protection locked="0"/>
    </xf>
    <xf numFmtId="49" fontId="7" fillId="3" borderId="9" xfId="0" applyNumberFormat="1" applyFont="1" applyFill="1" applyBorder="1" applyAlignment="1" applyProtection="1">
      <alignment vertical="center"/>
      <protection locked="0"/>
    </xf>
    <xf numFmtId="0" fontId="15" fillId="0" borderId="14" xfId="0" applyFont="1" applyFill="1" applyBorder="1" applyAlignment="1" applyProtection="1">
      <alignment horizontal="left" vertical="center"/>
    </xf>
    <xf numFmtId="0" fontId="4" fillId="0" borderId="6" xfId="0" applyFont="1" applyBorder="1" applyAlignment="1" applyProtection="1">
      <alignment horizontal="left" vertical="center" wrapText="1"/>
    </xf>
    <xf numFmtId="0" fontId="4" fillId="0" borderId="0" xfId="0" applyFont="1" applyAlignment="1">
      <alignment wrapText="1"/>
    </xf>
    <xf numFmtId="0" fontId="36" fillId="0" borderId="0" xfId="0" applyFont="1" applyBorder="1" applyAlignment="1" applyProtection="1">
      <alignment horizontal="left" vertical="center"/>
    </xf>
    <xf numFmtId="49" fontId="55" fillId="0" borderId="6" xfId="0" applyNumberFormat="1" applyFont="1" applyBorder="1" applyAlignment="1" applyProtection="1">
      <alignment horizontal="left" vertical="center" wrapText="1"/>
    </xf>
    <xf numFmtId="0" fontId="55"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5" fillId="0" borderId="5"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5" fillId="0" borderId="0" xfId="15" applyFont="1" applyFill="1" applyBorder="1" applyAlignment="1" applyProtection="1">
      <alignment vertical="center"/>
    </xf>
    <xf numFmtId="0" fontId="4" fillId="0" borderId="8" xfId="0" applyFont="1" applyBorder="1" applyAlignment="1" applyProtection="1">
      <alignment vertical="center"/>
    </xf>
    <xf numFmtId="0" fontId="5" fillId="0" borderId="6" xfId="0" applyFont="1" applyFill="1" applyBorder="1" applyAlignment="1" applyProtection="1">
      <alignment vertical="center"/>
    </xf>
    <xf numFmtId="171" fontId="34" fillId="0" borderId="6" xfId="0" applyNumberFormat="1" applyFont="1" applyFill="1" applyBorder="1" applyAlignment="1" applyProtection="1">
      <alignment horizontal="left" vertical="center"/>
    </xf>
    <xf numFmtId="171" fontId="34" fillId="0" borderId="6" xfId="0" applyNumberFormat="1" applyFont="1" applyFill="1" applyBorder="1" applyAlignment="1" applyProtection="1">
      <alignment vertical="center"/>
    </xf>
    <xf numFmtId="0" fontId="40" fillId="0" borderId="5"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15" applyFont="1" applyFill="1" applyBorder="1" applyAlignment="1" applyProtection="1">
      <alignment vertical="center"/>
    </xf>
    <xf numFmtId="0" fontId="4" fillId="0" borderId="0" xfId="0" applyFont="1" applyBorder="1" applyAlignment="1" applyProtection="1">
      <alignment horizontal="center" vertical="center"/>
    </xf>
    <xf numFmtId="9" fontId="4" fillId="0" borderId="5" xfId="0" applyNumberFormat="1" applyFont="1" applyFill="1" applyBorder="1" applyAlignment="1" applyProtection="1">
      <alignment vertical="center"/>
    </xf>
    <xf numFmtId="0" fontId="4"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4" fillId="0" borderId="15" xfId="0" applyFont="1" applyBorder="1" applyAlignment="1" applyProtection="1">
      <alignment vertical="center"/>
    </xf>
    <xf numFmtId="9" fontId="4" fillId="0" borderId="0" xfId="15" applyFont="1" applyBorder="1" applyAlignment="1" applyProtection="1">
      <alignment vertical="center"/>
    </xf>
    <xf numFmtId="0" fontId="6" fillId="0" borderId="16" xfId="0" applyFont="1" applyFill="1" applyBorder="1" applyAlignment="1" applyProtection="1">
      <alignment vertical="center"/>
    </xf>
    <xf numFmtId="9" fontId="5" fillId="0" borderId="5" xfId="0" applyNumberFormat="1" applyFont="1" applyFill="1" applyBorder="1" applyAlignment="1" applyProtection="1">
      <alignment vertical="center"/>
    </xf>
    <xf numFmtId="0" fontId="5" fillId="0" borderId="15" xfId="0" applyFont="1" applyFill="1" applyBorder="1" applyAlignment="1" applyProtection="1">
      <alignment vertical="center"/>
    </xf>
    <xf numFmtId="0" fontId="6" fillId="0" borderId="5" xfId="0" applyFont="1" applyFill="1" applyBorder="1" applyAlignment="1" applyProtection="1">
      <alignment vertical="center"/>
    </xf>
    <xf numFmtId="0" fontId="5" fillId="0" borderId="16"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3" fillId="0" borderId="0" xfId="0" applyFont="1" applyAlignment="1">
      <alignment vertical="center"/>
    </xf>
    <xf numFmtId="0" fontId="13" fillId="0" borderId="7" xfId="0" applyFont="1" applyBorder="1" applyAlignment="1" applyProtection="1">
      <alignment vertical="center"/>
    </xf>
    <xf numFmtId="0" fontId="15" fillId="0" borderId="7" xfId="0" applyFont="1" applyFill="1" applyBorder="1" applyAlignment="1" applyProtection="1">
      <alignment vertical="center"/>
    </xf>
    <xf numFmtId="0" fontId="13" fillId="0" borderId="2" xfId="0" applyFont="1" applyBorder="1" applyAlignment="1" applyProtection="1">
      <alignment vertical="center"/>
    </xf>
    <xf numFmtId="0" fontId="17" fillId="0" borderId="0" xfId="0" applyFont="1" applyBorder="1" applyAlignment="1" applyProtection="1">
      <alignment horizontal="left" vertical="center"/>
    </xf>
    <xf numFmtId="0" fontId="4" fillId="0" borderId="16" xfId="0"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1" fontId="4" fillId="0" borderId="0" xfId="0" applyNumberFormat="1" applyFont="1" applyFill="1" applyBorder="1" applyAlignment="1" applyProtection="1">
      <alignment vertical="center"/>
    </xf>
    <xf numFmtId="171"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1" fontId="4" fillId="0" borderId="0" xfId="0" applyNumberFormat="1" applyFont="1" applyFill="1" applyBorder="1" applyAlignment="1" applyProtection="1">
      <alignment horizontal="left" vertical="center"/>
    </xf>
    <xf numFmtId="171" fontId="4" fillId="0" borderId="0" xfId="15" applyNumberFormat="1" applyFont="1" applyFill="1" applyBorder="1" applyAlignment="1" applyProtection="1">
      <alignment vertical="center"/>
    </xf>
    <xf numFmtId="171" fontId="4" fillId="0" borderId="0" xfId="0" applyNumberFormat="1" applyFont="1" applyBorder="1" applyAlignment="1" applyProtection="1">
      <alignment vertical="center"/>
    </xf>
    <xf numFmtId="171" fontId="4" fillId="0" borderId="0" xfId="0" applyNumberFormat="1" applyFont="1" applyFill="1" applyBorder="1" applyAlignment="1" applyProtection="1">
      <alignment horizontal="center" vertical="center"/>
    </xf>
    <xf numFmtId="9" fontId="4" fillId="0" borderId="17" xfId="0" applyNumberFormat="1" applyFont="1" applyFill="1" applyBorder="1" applyAlignment="1" applyProtection="1">
      <alignment vertical="center"/>
    </xf>
    <xf numFmtId="2" fontId="4" fillId="0" borderId="15" xfId="0" applyNumberFormat="1" applyFont="1" applyFill="1" applyBorder="1" applyAlignment="1" applyProtection="1">
      <alignment vertical="center"/>
    </xf>
    <xf numFmtId="0" fontId="4" fillId="0" borderId="15" xfId="0" applyFont="1" applyFill="1" applyBorder="1" applyAlignment="1" applyProtection="1">
      <alignment horizontal="center" vertical="center"/>
    </xf>
    <xf numFmtId="0" fontId="4" fillId="0" borderId="15" xfId="0" applyFont="1" applyFill="1" applyBorder="1" applyAlignment="1" applyProtection="1">
      <alignment vertical="center"/>
    </xf>
    <xf numFmtId="0" fontId="4" fillId="0" borderId="15" xfId="0" applyFont="1" applyFill="1" applyBorder="1" applyAlignment="1" applyProtection="1">
      <alignment horizontal="left" vertical="center"/>
    </xf>
    <xf numFmtId="171" fontId="4" fillId="0" borderId="15" xfId="0" applyNumberFormat="1" applyFont="1" applyFill="1" applyBorder="1" applyAlignment="1" applyProtection="1">
      <alignment vertical="center"/>
    </xf>
    <xf numFmtId="0" fontId="40" fillId="0" borderId="18" xfId="0" applyFont="1" applyFill="1" applyBorder="1" applyAlignment="1" applyProtection="1">
      <alignment vertical="center"/>
    </xf>
    <xf numFmtId="0" fontId="4" fillId="0" borderId="2" xfId="0" applyFont="1" applyFill="1" applyBorder="1" applyAlignment="1" applyProtection="1">
      <alignment vertical="center"/>
    </xf>
    <xf numFmtId="171" fontId="4" fillId="0" borderId="19"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horizontal="center" vertical="center"/>
    </xf>
    <xf numFmtId="171" fontId="5" fillId="0" borderId="0" xfId="1" applyNumberFormat="1" applyFont="1" applyFill="1" applyBorder="1" applyAlignment="1" applyProtection="1">
      <alignment vertical="center"/>
    </xf>
    <xf numFmtId="171" fontId="5" fillId="0" borderId="6" xfId="0" applyNumberFormat="1" applyFont="1" applyFill="1" applyBorder="1" applyAlignment="1" applyProtection="1">
      <alignment vertical="center"/>
    </xf>
    <xf numFmtId="0" fontId="13" fillId="0" borderId="6" xfId="0" applyFont="1" applyBorder="1" applyAlignment="1" applyProtection="1">
      <alignment vertical="center"/>
    </xf>
    <xf numFmtId="170" fontId="5" fillId="0" borderId="0" xfId="0" applyNumberFormat="1" applyFont="1" applyFill="1" applyBorder="1" applyAlignment="1" applyProtection="1">
      <alignment vertical="center"/>
    </xf>
    <xf numFmtId="171" fontId="4" fillId="0" borderId="19" xfId="15" applyNumberFormat="1" applyFont="1" applyFill="1" applyBorder="1" applyAlignment="1" applyProtection="1">
      <alignment vertical="center"/>
    </xf>
    <xf numFmtId="0" fontId="5" fillId="0" borderId="20" xfId="0" applyFont="1" applyFill="1" applyBorder="1" applyAlignment="1" applyProtection="1">
      <alignment vertical="center"/>
    </xf>
    <xf numFmtId="0" fontId="5" fillId="0" borderId="19" xfId="0" applyFont="1" applyFill="1" applyBorder="1" applyAlignment="1" applyProtection="1">
      <alignment vertical="center"/>
    </xf>
    <xf numFmtId="0" fontId="4" fillId="0" borderId="19" xfId="0" applyFont="1" applyFill="1" applyBorder="1" applyAlignment="1" applyProtection="1">
      <alignment horizontal="left" vertical="center"/>
    </xf>
    <xf numFmtId="9" fontId="4" fillId="0" borderId="19" xfId="0" applyNumberFormat="1" applyFont="1" applyFill="1" applyBorder="1" applyAlignment="1" applyProtection="1">
      <alignment vertical="center"/>
    </xf>
    <xf numFmtId="0" fontId="5" fillId="0" borderId="19" xfId="0" applyFont="1" applyFill="1" applyBorder="1" applyAlignment="1" applyProtection="1">
      <alignment horizontal="left" vertical="center"/>
    </xf>
    <xf numFmtId="0" fontId="25" fillId="0" borderId="19" xfId="0" applyFont="1" applyFill="1" applyBorder="1" applyAlignment="1" applyProtection="1">
      <alignment vertical="center"/>
    </xf>
    <xf numFmtId="171" fontId="25" fillId="0" borderId="19" xfId="0" applyNumberFormat="1" applyFont="1" applyFill="1" applyBorder="1" applyAlignment="1" applyProtection="1">
      <alignment vertical="center"/>
    </xf>
    <xf numFmtId="0" fontId="5" fillId="0" borderId="21" xfId="0" applyFont="1" applyFill="1" applyBorder="1" applyAlignment="1" applyProtection="1">
      <alignment vertical="center"/>
    </xf>
    <xf numFmtId="167" fontId="5"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7" fontId="5" fillId="0" borderId="0" xfId="0" applyNumberFormat="1" applyFont="1" applyFill="1" applyBorder="1" applyAlignment="1" applyProtection="1">
      <alignment vertical="center"/>
    </xf>
    <xf numFmtId="0" fontId="5" fillId="0" borderId="19" xfId="0" applyFont="1" applyFill="1" applyBorder="1" applyAlignment="1" applyProtection="1">
      <alignment horizontal="right" vertical="center"/>
    </xf>
    <xf numFmtId="167" fontId="5" fillId="0" borderId="19" xfId="0" applyNumberFormat="1" applyFont="1" applyFill="1" applyBorder="1" applyAlignment="1" applyProtection="1">
      <alignment horizontal="center" vertical="center"/>
    </xf>
    <xf numFmtId="0" fontId="5" fillId="0" borderId="8" xfId="0" applyFont="1" applyFill="1" applyBorder="1" applyAlignment="1" applyProtection="1">
      <alignment vertical="center"/>
    </xf>
    <xf numFmtId="0" fontId="4" fillId="0" borderId="6" xfId="0" applyFont="1" applyBorder="1" applyAlignment="1" applyProtection="1">
      <alignment vertical="center"/>
    </xf>
    <xf numFmtId="0" fontId="4" fillId="0" borderId="6" xfId="0" applyFont="1" applyBorder="1" applyAlignment="1" applyProtection="1">
      <alignment horizontal="left" vertical="center"/>
    </xf>
    <xf numFmtId="0" fontId="7" fillId="0" borderId="6" xfId="0" applyFont="1" applyBorder="1" applyAlignment="1" applyProtection="1">
      <alignment horizontal="left" vertical="center"/>
    </xf>
    <xf numFmtId="0" fontId="6" fillId="0" borderId="6" xfId="0" applyFont="1" applyFill="1" applyBorder="1" applyAlignment="1" applyProtection="1">
      <alignment vertical="center"/>
    </xf>
    <xf numFmtId="0" fontId="17" fillId="0" borderId="6" xfId="0" applyFont="1" applyBorder="1" applyAlignment="1" applyProtection="1">
      <alignment horizontal="left" vertical="center"/>
    </xf>
    <xf numFmtId="167" fontId="5" fillId="0" borderId="6"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69" fontId="4" fillId="0" borderId="0" xfId="0" applyNumberFormat="1" applyFont="1" applyFill="1" applyBorder="1" applyAlignment="1" applyProtection="1">
      <alignment vertical="center"/>
    </xf>
    <xf numFmtId="0" fontId="4" fillId="0" borderId="19" xfId="0" applyFont="1" applyBorder="1" applyAlignment="1" applyProtection="1">
      <alignment vertical="center"/>
    </xf>
    <xf numFmtId="0" fontId="5" fillId="0" borderId="6" xfId="0" applyFont="1" applyFill="1" applyBorder="1" applyAlignment="1" applyProtection="1">
      <alignment horizontal="left" vertical="center"/>
    </xf>
    <xf numFmtId="0" fontId="5" fillId="0" borderId="18"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2" xfId="0" applyFont="1" applyFill="1" applyBorder="1" applyAlignment="1" applyProtection="1">
      <alignment horizontal="center" vertical="center"/>
    </xf>
    <xf numFmtId="9" fontId="5" fillId="0" borderId="2" xfId="0" applyNumberFormat="1" applyFont="1" applyFill="1" applyBorder="1" applyAlignment="1" applyProtection="1">
      <alignment vertical="center"/>
    </xf>
    <xf numFmtId="167" fontId="5" fillId="0" borderId="2"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5" xfId="0" applyNumberFormat="1" applyFont="1" applyFill="1" applyBorder="1" applyAlignment="1" applyProtection="1">
      <alignment horizontal="left" vertical="center"/>
    </xf>
    <xf numFmtId="0" fontId="5" fillId="0" borderId="15" xfId="0" applyFont="1" applyFill="1" applyBorder="1" applyAlignment="1" applyProtection="1">
      <alignment horizontal="left" vertical="center"/>
    </xf>
    <xf numFmtId="169" fontId="5" fillId="0" borderId="15" xfId="0" applyNumberFormat="1" applyFont="1" applyFill="1" applyBorder="1" applyAlignment="1" applyProtection="1">
      <alignment horizontal="left" vertical="center"/>
    </xf>
    <xf numFmtId="167" fontId="5" fillId="0" borderId="15" xfId="0" applyNumberFormat="1" applyFont="1" applyFill="1" applyBorder="1" applyAlignment="1" applyProtection="1">
      <alignment vertical="center"/>
    </xf>
    <xf numFmtId="0" fontId="5" fillId="0" borderId="22"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23" xfId="0" applyFont="1" applyFill="1" applyBorder="1" applyAlignment="1" applyProtection="1">
      <alignment vertical="center"/>
    </xf>
    <xf numFmtId="0" fontId="17" fillId="0" borderId="0" xfId="0" applyFont="1" applyBorder="1" applyAlignment="1" applyProtection="1">
      <alignment horizontal="right" vertical="center"/>
    </xf>
    <xf numFmtId="0" fontId="53" fillId="0" borderId="5" xfId="0" applyFont="1" applyFill="1" applyBorder="1" applyAlignment="1" applyProtection="1">
      <alignment vertical="center"/>
    </xf>
    <xf numFmtId="0" fontId="6" fillId="0" borderId="0" xfId="0" applyFont="1" applyFill="1" applyBorder="1" applyAlignment="1" applyProtection="1">
      <alignment horizontal="center" vertical="center"/>
    </xf>
    <xf numFmtId="171" fontId="6" fillId="0" borderId="0" xfId="0" applyNumberFormat="1" applyFont="1" applyFill="1" applyBorder="1" applyAlignment="1" applyProtection="1">
      <alignment vertical="center"/>
    </xf>
    <xf numFmtId="0" fontId="34" fillId="0" borderId="0" xfId="13" applyNumberFormat="1" applyFont="1" applyFill="1" applyBorder="1" applyAlignment="1" applyProtection="1">
      <alignment horizontal="left" vertical="center"/>
    </xf>
    <xf numFmtId="0" fontId="17" fillId="0" borderId="0" xfId="0" applyFont="1" applyAlignment="1">
      <alignment vertical="center"/>
    </xf>
    <xf numFmtId="0" fontId="35" fillId="0" borderId="0" xfId="0" applyFont="1" applyBorder="1" applyAlignment="1" applyProtection="1">
      <alignment horizontal="center" vertical="center"/>
    </xf>
    <xf numFmtId="0" fontId="35" fillId="0" borderId="0" xfId="0" applyFont="1" applyAlignment="1">
      <alignment horizontal="center" vertical="center"/>
    </xf>
    <xf numFmtId="0" fontId="5" fillId="0" borderId="3"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0" fillId="0" borderId="24" xfId="0" applyBorder="1"/>
    <xf numFmtId="0" fontId="5" fillId="0" borderId="24" xfId="0" applyFont="1" applyFill="1" applyBorder="1" applyAlignment="1" applyProtection="1">
      <alignment vertical="center"/>
    </xf>
    <xf numFmtId="171" fontId="13" fillId="0" borderId="0" xfId="0" applyNumberFormat="1" applyFont="1" applyBorder="1" applyAlignment="1" applyProtection="1">
      <alignment horizontal="center" vertical="center"/>
    </xf>
    <xf numFmtId="0" fontId="6" fillId="0" borderId="6" xfId="0" applyFont="1" applyFill="1" applyBorder="1" applyAlignment="1" applyProtection="1">
      <alignment horizontal="left" vertical="center"/>
    </xf>
    <xf numFmtId="0" fontId="5" fillId="0" borderId="6" xfId="0" applyFont="1" applyFill="1" applyBorder="1" applyAlignment="1" applyProtection="1">
      <alignment horizontal="center" vertical="center"/>
    </xf>
    <xf numFmtId="0" fontId="0" fillId="0" borderId="2" xfId="0" applyBorder="1" applyAlignment="1">
      <alignment vertical="center"/>
    </xf>
    <xf numFmtId="0" fontId="65" fillId="0" borderId="5" xfId="0" applyFont="1" applyBorder="1" applyAlignment="1" applyProtection="1">
      <alignment vertical="center"/>
    </xf>
    <xf numFmtId="9" fontId="7" fillId="0" borderId="5" xfId="0" applyNumberFormat="1" applyFont="1" applyFill="1" applyBorder="1" applyAlignment="1" applyProtection="1">
      <alignment vertical="center"/>
    </xf>
    <xf numFmtId="0" fontId="20" fillId="0" borderId="25" xfId="0" applyFont="1" applyFill="1" applyBorder="1" applyAlignment="1" applyProtection="1">
      <alignment horizontal="center" vertical="center" wrapText="1"/>
    </xf>
    <xf numFmtId="0" fontId="56" fillId="0" borderId="9" xfId="0" applyNumberFormat="1" applyFont="1" applyFill="1" applyBorder="1" applyAlignment="1" applyProtection="1">
      <alignment horizontal="center" vertical="center"/>
    </xf>
    <xf numFmtId="0" fontId="13" fillId="0" borderId="0" xfId="0" applyFont="1" applyBorder="1" applyAlignment="1">
      <alignment horizontal="center" vertical="center"/>
    </xf>
    <xf numFmtId="0" fontId="13" fillId="0" borderId="2" xfId="0" applyFont="1" applyBorder="1" applyAlignment="1">
      <alignment vertical="center"/>
    </xf>
    <xf numFmtId="0" fontId="13" fillId="0" borderId="6" xfId="0" applyFont="1" applyBorder="1" applyAlignment="1">
      <alignmen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1" fontId="13" fillId="0" borderId="6" xfId="0" applyNumberFormat="1" applyFont="1" applyBorder="1" applyAlignment="1">
      <alignment horizontal="left" vertical="center"/>
    </xf>
    <xf numFmtId="0" fontId="14" fillId="0" borderId="6" xfId="0" applyFont="1" applyBorder="1" applyAlignment="1">
      <alignment horizontal="left" vertical="center"/>
    </xf>
    <xf numFmtId="0" fontId="13" fillId="0" borderId="29" xfId="0" applyFont="1" applyBorder="1" applyAlignment="1">
      <alignment vertical="center"/>
    </xf>
    <xf numFmtId="0" fontId="13" fillId="0" borderId="5"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lignment horizontal="left" vertical="center"/>
    </xf>
    <xf numFmtId="0" fontId="17" fillId="0" borderId="30" xfId="0" applyFont="1" applyBorder="1" applyAlignment="1">
      <alignment horizontal="left" vertical="center"/>
    </xf>
    <xf numFmtId="0" fontId="13" fillId="0" borderId="21" xfId="0" applyFont="1" applyBorder="1" applyAlignment="1">
      <alignment vertical="center"/>
    </xf>
    <xf numFmtId="0" fontId="13" fillId="0" borderId="31" xfId="0" applyFont="1" applyBorder="1" applyAlignment="1">
      <alignment vertical="center"/>
    </xf>
    <xf numFmtId="0" fontId="13" fillId="0" borderId="32" xfId="0" applyFont="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wrapText="1"/>
    </xf>
    <xf numFmtId="14" fontId="21" fillId="3" borderId="36" xfId="0" applyNumberFormat="1" applyFont="1" applyFill="1" applyBorder="1" applyAlignment="1" applyProtection="1">
      <alignment vertical="center"/>
      <protection locked="0"/>
    </xf>
    <xf numFmtId="0" fontId="21" fillId="3" borderId="37" xfId="0" applyFont="1" applyFill="1" applyBorder="1" applyAlignment="1" applyProtection="1">
      <alignment vertical="center"/>
      <protection locked="0"/>
    </xf>
    <xf numFmtId="0" fontId="21" fillId="3" borderId="38" xfId="0" applyFont="1" applyFill="1" applyBorder="1" applyAlignment="1" applyProtection="1">
      <alignment vertical="center"/>
      <protection locked="0"/>
    </xf>
    <xf numFmtId="0" fontId="21" fillId="3" borderId="39" xfId="0" applyFont="1" applyFill="1" applyBorder="1" applyAlignment="1" applyProtection="1">
      <alignment vertical="center"/>
      <protection locked="0"/>
    </xf>
    <xf numFmtId="171" fontId="21" fillId="3" borderId="37" xfId="0" applyNumberFormat="1" applyFont="1" applyFill="1" applyBorder="1" applyAlignment="1" applyProtection="1">
      <alignment vertical="center"/>
      <protection locked="0"/>
    </xf>
    <xf numFmtId="0" fontId="21" fillId="3" borderId="40" xfId="0" applyFont="1" applyFill="1" applyBorder="1" applyAlignment="1" applyProtection="1">
      <alignment vertical="center"/>
      <protection locked="0"/>
    </xf>
    <xf numFmtId="0" fontId="21" fillId="3" borderId="41" xfId="0" applyFont="1" applyFill="1" applyBorder="1" applyAlignment="1" applyProtection="1">
      <alignment vertical="center"/>
      <protection locked="0"/>
    </xf>
    <xf numFmtId="0" fontId="21" fillId="3" borderId="42"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171" fontId="21" fillId="3" borderId="41" xfId="0" applyNumberFormat="1" applyFont="1" applyFill="1" applyBorder="1" applyAlignment="1" applyProtection="1">
      <alignment vertical="center"/>
      <protection locked="0"/>
    </xf>
    <xf numFmtId="0" fontId="21" fillId="3" borderId="43" xfId="0" applyFont="1" applyFill="1" applyBorder="1" applyAlignment="1" applyProtection="1">
      <alignment vertical="center"/>
      <protection locked="0"/>
    </xf>
    <xf numFmtId="0" fontId="21" fillId="3" borderId="13" xfId="0" applyFont="1" applyFill="1" applyBorder="1" applyAlignment="1" applyProtection="1">
      <alignment vertical="center"/>
      <protection locked="0"/>
    </xf>
    <xf numFmtId="0" fontId="21" fillId="3" borderId="44" xfId="0" applyFont="1" applyFill="1" applyBorder="1" applyAlignment="1" applyProtection="1">
      <alignment vertical="center"/>
      <protection locked="0"/>
    </xf>
    <xf numFmtId="0" fontId="21" fillId="3" borderId="45" xfId="0" applyFont="1" applyFill="1" applyBorder="1" applyAlignment="1" applyProtection="1">
      <alignment vertical="center"/>
      <protection locked="0"/>
    </xf>
    <xf numFmtId="171" fontId="21" fillId="3" borderId="13" xfId="0" applyNumberFormat="1" applyFont="1" applyFill="1" applyBorder="1" applyAlignment="1" applyProtection="1">
      <alignment vertical="center"/>
      <protection locked="0"/>
    </xf>
    <xf numFmtId="0" fontId="7" fillId="0" borderId="30" xfId="0" applyFont="1" applyBorder="1" applyAlignment="1">
      <alignment horizontal="right" vertical="center"/>
    </xf>
    <xf numFmtId="0" fontId="7" fillId="0" borderId="46" xfId="0" applyFont="1" applyBorder="1" applyAlignment="1">
      <alignment horizontal="right" vertical="center"/>
    </xf>
    <xf numFmtId="0" fontId="7" fillId="0" borderId="34" xfId="0" applyFont="1" applyBorder="1" applyAlignment="1">
      <alignment horizontal="right" vertical="center"/>
    </xf>
    <xf numFmtId="0" fontId="13" fillId="0" borderId="5"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13" fillId="0" borderId="46" xfId="0" applyFont="1" applyBorder="1" applyAlignment="1">
      <alignment vertical="center" wrapText="1"/>
    </xf>
    <xf numFmtId="0" fontId="21" fillId="3" borderId="21" xfId="0" applyFont="1" applyFill="1" applyBorder="1" applyAlignment="1" applyProtection="1">
      <alignment vertical="center"/>
      <protection locked="0"/>
    </xf>
    <xf numFmtId="9" fontId="21" fillId="3" borderId="37" xfId="15" applyFont="1" applyFill="1" applyBorder="1" applyAlignment="1" applyProtection="1">
      <alignment vertical="center"/>
      <protection locked="0"/>
    </xf>
    <xf numFmtId="0" fontId="21" fillId="3" borderId="11" xfId="0" applyFont="1" applyFill="1" applyBorder="1" applyAlignment="1" applyProtection="1">
      <alignment vertical="center"/>
      <protection locked="0"/>
    </xf>
    <xf numFmtId="0" fontId="21" fillId="3" borderId="15" xfId="0" applyFont="1" applyFill="1" applyBorder="1" applyAlignment="1" applyProtection="1">
      <alignment vertical="center"/>
      <protection locked="0"/>
    </xf>
    <xf numFmtId="0" fontId="7" fillId="0" borderId="5" xfId="0" applyFont="1" applyBorder="1" applyAlignment="1">
      <alignment horizontal="right" vertical="center"/>
    </xf>
    <xf numFmtId="0" fontId="7" fillId="0" borderId="0" xfId="0" applyFont="1" applyBorder="1" applyAlignment="1">
      <alignment horizontal="right" vertical="center"/>
    </xf>
    <xf numFmtId="0" fontId="13" fillId="0" borderId="33" xfId="0" applyFont="1" applyBorder="1" applyAlignment="1">
      <alignment vertical="center"/>
    </xf>
    <xf numFmtId="14" fontId="21" fillId="3" borderId="48" xfId="0" applyNumberFormat="1" applyFont="1" applyFill="1" applyBorder="1" applyAlignment="1" applyProtection="1">
      <alignment vertical="center"/>
      <protection locked="0"/>
    </xf>
    <xf numFmtId="0" fontId="21" fillId="3" borderId="3" xfId="0" applyFont="1" applyFill="1" applyBorder="1" applyAlignment="1" applyProtection="1">
      <alignment vertical="center"/>
      <protection locked="0"/>
    </xf>
    <xf numFmtId="0" fontId="21" fillId="3" borderId="49" xfId="0" applyFont="1" applyFill="1" applyBorder="1" applyAlignment="1" applyProtection="1">
      <alignment vertical="center"/>
      <protection locked="0"/>
    </xf>
    <xf numFmtId="0" fontId="21" fillId="3" borderId="50" xfId="0" applyFont="1" applyFill="1" applyBorder="1" applyAlignment="1" applyProtection="1">
      <alignment vertical="center"/>
      <protection locked="0"/>
    </xf>
    <xf numFmtId="0" fontId="7" fillId="3" borderId="32" xfId="0" applyFont="1" applyFill="1" applyBorder="1" applyAlignment="1">
      <alignment horizontal="right" vertical="center"/>
    </xf>
    <xf numFmtId="0" fontId="7" fillId="3" borderId="9" xfId="0" applyFont="1" applyFill="1" applyBorder="1" applyAlignment="1">
      <alignment horizontal="right" vertical="center"/>
    </xf>
    <xf numFmtId="0" fontId="13" fillId="0" borderId="32" xfId="0" applyFont="1" applyBorder="1" applyAlignment="1">
      <alignment vertical="center"/>
    </xf>
    <xf numFmtId="0" fontId="5" fillId="0" borderId="34" xfId="0" applyFont="1" applyBorder="1" applyAlignment="1" applyProtection="1">
      <alignment vertical="center" wrapText="1"/>
    </xf>
    <xf numFmtId="0" fontId="5" fillId="3" borderId="39" xfId="0" applyFont="1" applyFill="1" applyBorder="1" applyAlignment="1" applyProtection="1">
      <alignment vertical="center"/>
    </xf>
    <xf numFmtId="0" fontId="5" fillId="3" borderId="12" xfId="0" applyFont="1" applyFill="1" applyBorder="1" applyAlignment="1" applyProtection="1">
      <alignment vertical="center"/>
    </xf>
    <xf numFmtId="0" fontId="5" fillId="3" borderId="45" xfId="0" applyFont="1" applyFill="1" applyBorder="1" applyAlignment="1" applyProtection="1">
      <alignment vertical="center"/>
    </xf>
    <xf numFmtId="0" fontId="21" fillId="0" borderId="0" xfId="0" applyFont="1" applyBorder="1" applyAlignment="1" applyProtection="1">
      <alignment vertical="center"/>
      <protection locked="0"/>
    </xf>
    <xf numFmtId="0" fontId="7" fillId="0" borderId="6" xfId="0" applyFont="1" applyBorder="1" applyAlignment="1">
      <alignment horizontal="right" vertical="center"/>
    </xf>
    <xf numFmtId="44" fontId="4" fillId="0" borderId="51" xfId="1" applyFont="1" applyBorder="1" applyAlignment="1">
      <alignment vertical="center"/>
    </xf>
    <xf numFmtId="0" fontId="14" fillId="0" borderId="0" xfId="0" applyFont="1" applyBorder="1" applyAlignment="1">
      <alignment vertical="center"/>
    </xf>
    <xf numFmtId="0" fontId="13" fillId="0" borderId="8" xfId="0" applyFont="1" applyBorder="1" applyAlignment="1">
      <alignment vertical="center"/>
    </xf>
    <xf numFmtId="0" fontId="17" fillId="0" borderId="16" xfId="0" applyFont="1" applyBorder="1" applyAlignment="1">
      <alignment vertical="center"/>
    </xf>
    <xf numFmtId="14" fontId="21" fillId="3" borderId="52" xfId="0" applyNumberFormat="1" applyFont="1" applyFill="1" applyBorder="1" applyAlignment="1" applyProtection="1">
      <alignment vertical="center"/>
      <protection locked="0"/>
    </xf>
    <xf numFmtId="0" fontId="21" fillId="3" borderId="53" xfId="0" applyFont="1" applyFill="1" applyBorder="1" applyAlignment="1" applyProtection="1">
      <alignment vertical="center"/>
      <protection locked="0"/>
    </xf>
    <xf numFmtId="44" fontId="21" fillId="3" borderId="54" xfId="1" applyFont="1" applyFill="1" applyBorder="1" applyAlignment="1" applyProtection="1">
      <alignment vertical="center"/>
      <protection locked="0"/>
    </xf>
    <xf numFmtId="44" fontId="21" fillId="3" borderId="55" xfId="1" applyFont="1" applyFill="1" applyBorder="1" applyAlignment="1" applyProtection="1">
      <alignment vertical="center"/>
      <protection locked="0"/>
    </xf>
    <xf numFmtId="0" fontId="21" fillId="3" borderId="56" xfId="0" applyFont="1" applyFill="1" applyBorder="1" applyAlignment="1" applyProtection="1">
      <alignment vertical="center"/>
      <protection locked="0"/>
    </xf>
    <xf numFmtId="0" fontId="21" fillId="3" borderId="57" xfId="0" applyFont="1" applyFill="1" applyBorder="1" applyAlignment="1" applyProtection="1">
      <alignment vertical="center"/>
      <protection locked="0"/>
    </xf>
    <xf numFmtId="44" fontId="21" fillId="3" borderId="58" xfId="1" applyFont="1" applyFill="1" applyBorder="1" applyAlignment="1" applyProtection="1">
      <alignment vertical="center"/>
      <protection locked="0"/>
    </xf>
    <xf numFmtId="0" fontId="7" fillId="0" borderId="16" xfId="0" applyFont="1" applyBorder="1" applyAlignment="1">
      <alignment vertical="center"/>
    </xf>
    <xf numFmtId="0" fontId="13" fillId="0" borderId="0" xfId="0" applyFont="1" applyFill="1" applyBorder="1" applyAlignment="1">
      <alignment horizontal="right" vertical="center"/>
    </xf>
    <xf numFmtId="0" fontId="13" fillId="0" borderId="17" xfId="0" applyFont="1" applyBorder="1" applyAlignment="1">
      <alignment horizontal="right" vertical="center"/>
    </xf>
    <xf numFmtId="0" fontId="13" fillId="0" borderId="15" xfId="0" applyFont="1" applyBorder="1" applyAlignment="1">
      <alignment vertical="center"/>
    </xf>
    <xf numFmtId="0" fontId="13" fillId="0" borderId="15" xfId="0" applyFont="1" applyBorder="1" applyAlignment="1">
      <alignment horizontal="right" vertical="center"/>
    </xf>
    <xf numFmtId="0" fontId="13" fillId="0" borderId="59" xfId="0" applyFont="1" applyBorder="1" applyAlignment="1">
      <alignment vertical="center"/>
    </xf>
    <xf numFmtId="0" fontId="17" fillId="0" borderId="27" xfId="0" applyFont="1" applyBorder="1" applyAlignment="1">
      <alignment horizontal="center" vertical="center"/>
    </xf>
    <xf numFmtId="49" fontId="36" fillId="0" borderId="28" xfId="0" applyNumberFormat="1" applyFont="1" applyBorder="1" applyAlignment="1">
      <alignment horizontal="center" vertical="center"/>
    </xf>
    <xf numFmtId="0" fontId="15" fillId="0" borderId="0" xfId="0" applyFont="1" applyBorder="1" applyAlignment="1">
      <alignment vertical="center"/>
    </xf>
    <xf numFmtId="0" fontId="15" fillId="0" borderId="7" xfId="0" applyFont="1" applyBorder="1" applyAlignment="1">
      <alignment vertical="center"/>
    </xf>
    <xf numFmtId="0" fontId="15" fillId="0" borderId="5" xfId="0" applyFont="1" applyBorder="1" applyAlignment="1">
      <alignment vertical="center"/>
    </xf>
    <xf numFmtId="0" fontId="17" fillId="0" borderId="0" xfId="0" applyFont="1" applyBorder="1" applyAlignment="1">
      <alignment horizontal="right" vertical="center"/>
    </xf>
    <xf numFmtId="0" fontId="15" fillId="0" borderId="5"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7" fillId="0" borderId="5" xfId="0" applyFont="1" applyBorder="1" applyAlignment="1">
      <alignment horizontal="right" vertical="center"/>
    </xf>
    <xf numFmtId="14" fontId="15" fillId="3" borderId="9" xfId="0" applyNumberFormat="1"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8" xfId="0" applyFont="1" applyBorder="1" applyAlignment="1">
      <alignment vertical="center"/>
    </xf>
    <xf numFmtId="0" fontId="15" fillId="0" borderId="6" xfId="0" applyFont="1" applyBorder="1" applyAlignment="1">
      <alignment vertical="center"/>
    </xf>
    <xf numFmtId="0" fontId="15" fillId="0" borderId="29" xfId="0" applyFont="1" applyBorder="1" applyAlignment="1">
      <alignment vertical="center"/>
    </xf>
    <xf numFmtId="0" fontId="44" fillId="0" borderId="30" xfId="0" applyFont="1" applyBorder="1" applyAlignment="1">
      <alignment vertical="center"/>
    </xf>
    <xf numFmtId="0" fontId="15" fillId="0" borderId="46" xfId="0" applyFont="1" applyBorder="1" applyAlignment="1">
      <alignment vertical="center"/>
    </xf>
    <xf numFmtId="171" fontId="15" fillId="0" borderId="47" xfId="0" applyNumberFormat="1" applyFont="1" applyBorder="1" applyAlignment="1">
      <alignment vertical="center"/>
    </xf>
    <xf numFmtId="14" fontId="23" fillId="3" borderId="36" xfId="0" applyNumberFormat="1" applyFont="1" applyFill="1" applyBorder="1" applyAlignment="1" applyProtection="1">
      <alignment vertical="center"/>
      <protection locked="0"/>
    </xf>
    <xf numFmtId="0" fontId="23" fillId="3" borderId="60" xfId="0" applyFont="1" applyFill="1" applyBorder="1" applyAlignment="1" applyProtection="1">
      <alignment vertical="center"/>
      <protection locked="0"/>
    </xf>
    <xf numFmtId="0" fontId="23" fillId="3" borderId="37" xfId="0" applyFont="1" applyFill="1" applyBorder="1" applyAlignment="1" applyProtection="1">
      <alignment vertical="center"/>
      <protection locked="0"/>
    </xf>
    <xf numFmtId="171" fontId="23" fillId="3" borderId="37" xfId="0" applyNumberFormat="1" applyFont="1" applyFill="1" applyBorder="1" applyAlignment="1" applyProtection="1">
      <alignment vertical="center"/>
      <protection locked="0"/>
    </xf>
    <xf numFmtId="14" fontId="23" fillId="3" borderId="40" xfId="0" applyNumberFormat="1" applyFont="1" applyFill="1" applyBorder="1" applyAlignment="1" applyProtection="1">
      <alignment vertical="center"/>
      <protection locked="0"/>
    </xf>
    <xf numFmtId="0" fontId="23" fillId="3" borderId="42" xfId="0" applyFont="1" applyFill="1" applyBorder="1" applyAlignment="1" applyProtection="1">
      <alignment vertical="center"/>
      <protection locked="0"/>
    </xf>
    <xf numFmtId="0" fontId="23" fillId="3" borderId="41" xfId="0" applyFont="1" applyFill="1" applyBorder="1" applyAlignment="1" applyProtection="1">
      <alignment vertical="center"/>
      <protection locked="0"/>
    </xf>
    <xf numFmtId="171" fontId="23" fillId="3" borderId="41" xfId="0" applyNumberFormat="1" applyFont="1" applyFill="1" applyBorder="1" applyAlignment="1" applyProtection="1">
      <alignment vertical="center"/>
      <protection locked="0"/>
    </xf>
    <xf numFmtId="0" fontId="23" fillId="3" borderId="40" xfId="0" applyFont="1" applyFill="1" applyBorder="1" applyAlignment="1" applyProtection="1">
      <alignment vertical="center"/>
      <protection locked="0"/>
    </xf>
    <xf numFmtId="0" fontId="23" fillId="0" borderId="43" xfId="0" applyFont="1" applyFill="1" applyBorder="1" applyAlignment="1" applyProtection="1">
      <alignment vertical="center"/>
      <protection locked="0"/>
    </xf>
    <xf numFmtId="0" fontId="23" fillId="0" borderId="44" xfId="0" applyFont="1" applyFill="1" applyBorder="1" applyAlignment="1" applyProtection="1">
      <alignment vertical="center"/>
      <protection locked="0"/>
    </xf>
    <xf numFmtId="0" fontId="23" fillId="0" borderId="13" xfId="0" applyFont="1" applyFill="1" applyBorder="1" applyAlignment="1" applyProtection="1">
      <alignment vertical="center"/>
      <protection locked="0"/>
    </xf>
    <xf numFmtId="0" fontId="44" fillId="0" borderId="30" xfId="0" applyFont="1" applyFill="1" applyBorder="1" applyAlignment="1">
      <alignment vertical="center"/>
    </xf>
    <xf numFmtId="0" fontId="23" fillId="3" borderId="43" xfId="0" applyFont="1" applyFill="1" applyBorder="1" applyAlignment="1" applyProtection="1">
      <alignment vertical="center"/>
      <protection locked="0"/>
    </xf>
    <xf numFmtId="0" fontId="23" fillId="3" borderId="44" xfId="0" applyFont="1" applyFill="1" applyBorder="1" applyAlignment="1" applyProtection="1">
      <alignment vertical="center"/>
      <protection locked="0"/>
    </xf>
    <xf numFmtId="0" fontId="23" fillId="3" borderId="13" xfId="0" applyFont="1" applyFill="1" applyBorder="1" applyAlignment="1" applyProtection="1">
      <alignment vertical="center"/>
      <protection locked="0"/>
    </xf>
    <xf numFmtId="171" fontId="23" fillId="3" borderId="13" xfId="0" applyNumberFormat="1" applyFont="1" applyFill="1" applyBorder="1" applyAlignment="1" applyProtection="1">
      <alignment vertical="center"/>
      <protection locked="0"/>
    </xf>
    <xf numFmtId="0" fontId="17" fillId="0" borderId="17" xfId="0" applyFont="1" applyBorder="1" applyAlignment="1">
      <alignment horizontal="right" vertical="center"/>
    </xf>
    <xf numFmtId="0" fontId="17" fillId="0" borderId="15" xfId="0" applyFont="1" applyBorder="1" applyAlignment="1">
      <alignment horizontal="right" vertical="center"/>
    </xf>
    <xf numFmtId="0" fontId="13" fillId="0" borderId="7" xfId="0" applyFont="1" applyBorder="1" applyAlignment="1">
      <alignment horizontal="center" vertical="center"/>
    </xf>
    <xf numFmtId="0" fontId="13" fillId="0" borderId="9" xfId="0" applyFont="1" applyBorder="1" applyAlignment="1">
      <alignment vertical="center"/>
    </xf>
    <xf numFmtId="0" fontId="13" fillId="0" borderId="46" xfId="0" applyFont="1" applyBorder="1" applyAlignment="1">
      <alignment horizontal="left" vertical="center"/>
    </xf>
    <xf numFmtId="171" fontId="4" fillId="0" borderId="61" xfId="1" applyNumberFormat="1" applyFont="1" applyBorder="1" applyAlignment="1">
      <alignment vertical="center"/>
    </xf>
    <xf numFmtId="171" fontId="4" fillId="0" borderId="55" xfId="1" applyNumberFormat="1" applyFont="1" applyBorder="1" applyAlignment="1">
      <alignment vertical="center"/>
    </xf>
    <xf numFmtId="171" fontId="4" fillId="0" borderId="25" xfId="1" applyNumberFormat="1" applyFont="1" applyBorder="1" applyAlignment="1">
      <alignment vertical="center"/>
    </xf>
    <xf numFmtId="171" fontId="4" fillId="0" borderId="62" xfId="1" applyNumberFormat="1" applyFont="1" applyBorder="1" applyAlignment="1">
      <alignment vertical="center"/>
    </xf>
    <xf numFmtId="171" fontId="4" fillId="0" borderId="7" xfId="1" applyNumberFormat="1" applyFont="1" applyBorder="1" applyAlignment="1">
      <alignment vertical="center"/>
    </xf>
    <xf numFmtId="171" fontId="13" fillId="0" borderId="31" xfId="0" applyNumberFormat="1" applyFont="1" applyBorder="1" applyAlignment="1">
      <alignment vertical="center"/>
    </xf>
    <xf numFmtId="171" fontId="13" fillId="0" borderId="35" xfId="0" applyNumberFormat="1" applyFont="1" applyBorder="1" applyAlignment="1">
      <alignment vertical="center" wrapText="1"/>
    </xf>
    <xf numFmtId="171" fontId="4" fillId="0" borderId="63" xfId="1" applyNumberFormat="1" applyFont="1" applyBorder="1" applyAlignment="1">
      <alignment vertical="center"/>
    </xf>
    <xf numFmtId="171" fontId="13" fillId="0" borderId="47" xfId="0" applyNumberFormat="1" applyFont="1" applyBorder="1" applyAlignment="1">
      <alignment horizontal="left" vertical="center"/>
    </xf>
    <xf numFmtId="171" fontId="4" fillId="0" borderId="64" xfId="1" applyNumberFormat="1" applyFont="1" applyBorder="1" applyAlignment="1">
      <alignment vertical="center"/>
    </xf>
    <xf numFmtId="4" fontId="14" fillId="0" borderId="27" xfId="0" applyNumberFormat="1" applyFont="1" applyBorder="1" applyAlignment="1">
      <alignment horizontal="left" vertical="center"/>
    </xf>
    <xf numFmtId="4" fontId="14" fillId="0" borderId="28" xfId="0" applyNumberFormat="1" applyFont="1" applyBorder="1" applyAlignment="1">
      <alignment horizontal="left" vertical="center"/>
    </xf>
    <xf numFmtId="4" fontId="13"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3" fillId="0" borderId="7" xfId="0" applyNumberFormat="1" applyFont="1" applyBorder="1" applyAlignment="1">
      <alignment vertical="center"/>
    </xf>
    <xf numFmtId="4" fontId="13" fillId="0" borderId="18" xfId="0" applyNumberFormat="1" applyFont="1" applyBorder="1" applyAlignment="1">
      <alignment horizontal="right" vertical="center"/>
    </xf>
    <xf numFmtId="4" fontId="13" fillId="0" borderId="2" xfId="0" applyNumberFormat="1" applyFont="1" applyBorder="1" applyAlignment="1">
      <alignment horizontal="right" vertical="center"/>
    </xf>
    <xf numFmtId="4" fontId="13" fillId="0" borderId="2" xfId="0" applyNumberFormat="1" applyFont="1" applyBorder="1" applyAlignment="1">
      <alignment horizontal="left" vertical="center"/>
    </xf>
    <xf numFmtId="4" fontId="13" fillId="0" borderId="2" xfId="0" applyNumberFormat="1" applyFont="1" applyBorder="1" applyAlignment="1">
      <alignment vertical="center"/>
    </xf>
    <xf numFmtId="4" fontId="13" fillId="0" borderId="65" xfId="0" applyNumberFormat="1" applyFont="1" applyBorder="1" applyAlignment="1">
      <alignment vertical="center"/>
    </xf>
    <xf numFmtId="4" fontId="17" fillId="0" borderId="26" xfId="0" applyNumberFormat="1" applyFont="1" applyBorder="1" applyAlignment="1">
      <alignment horizontal="left" vertical="center"/>
    </xf>
    <xf numFmtId="4" fontId="13" fillId="0" borderId="21" xfId="0" applyNumberFormat="1" applyFont="1" applyBorder="1" applyAlignment="1">
      <alignment vertical="center"/>
    </xf>
    <xf numFmtId="4" fontId="13" fillId="0" borderId="31" xfId="0" applyNumberFormat="1" applyFont="1" applyBorder="1" applyAlignment="1">
      <alignment vertical="center"/>
    </xf>
    <xf numFmtId="4" fontId="13" fillId="0" borderId="32" xfId="0" applyNumberFormat="1" applyFont="1" applyBorder="1" applyAlignment="1">
      <alignment vertical="center" wrapText="1"/>
    </xf>
    <xf numFmtId="4" fontId="13" fillId="0" borderId="9" xfId="0" applyNumberFormat="1" applyFont="1" applyBorder="1" applyAlignment="1">
      <alignment vertical="center" wrapText="1"/>
    </xf>
    <xf numFmtId="4" fontId="13" fillId="0" borderId="9" xfId="0" applyNumberFormat="1" applyFont="1" applyBorder="1" applyAlignment="1">
      <alignment vertical="center"/>
    </xf>
    <xf numFmtId="4" fontId="13" fillId="0" borderId="35" xfId="0" applyNumberFormat="1" applyFont="1" applyBorder="1" applyAlignment="1">
      <alignment vertical="center" wrapText="1"/>
    </xf>
    <xf numFmtId="4" fontId="21" fillId="3" borderId="36" xfId="0" applyNumberFormat="1" applyFont="1" applyFill="1" applyBorder="1" applyAlignment="1" applyProtection="1">
      <alignment vertical="center"/>
      <protection locked="0"/>
    </xf>
    <xf numFmtId="4" fontId="21" fillId="3" borderId="37" xfId="0" applyNumberFormat="1" applyFont="1" applyFill="1" applyBorder="1" applyAlignment="1" applyProtection="1">
      <alignment vertical="center"/>
      <protection locked="0"/>
    </xf>
    <xf numFmtId="4" fontId="21" fillId="3" borderId="40" xfId="0" applyNumberFormat="1" applyFont="1" applyFill="1" applyBorder="1" applyAlignment="1" applyProtection="1">
      <alignment vertical="center"/>
      <protection locked="0"/>
    </xf>
    <xf numFmtId="4" fontId="21" fillId="3" borderId="41" xfId="0" applyNumberFormat="1" applyFont="1" applyFill="1" applyBorder="1" applyAlignment="1" applyProtection="1">
      <alignment vertical="center"/>
      <protection locked="0"/>
    </xf>
    <xf numFmtId="4" fontId="21" fillId="3" borderId="43" xfId="0" applyNumberFormat="1" applyFont="1" applyFill="1" applyBorder="1" applyAlignment="1" applyProtection="1">
      <alignment vertical="center"/>
      <protection locked="0"/>
    </xf>
    <xf numFmtId="4" fontId="21" fillId="3" borderId="13" xfId="0" applyNumberFormat="1" applyFont="1" applyFill="1" applyBorder="1" applyAlignment="1" applyProtection="1">
      <alignment vertical="center"/>
      <protection locked="0"/>
    </xf>
    <xf numFmtId="4" fontId="13" fillId="0" borderId="5" xfId="0" applyNumberFormat="1" applyFont="1" applyBorder="1" applyAlignment="1">
      <alignment vertical="center"/>
    </xf>
    <xf numFmtId="4" fontId="7" fillId="0" borderId="5" xfId="0" applyNumberFormat="1" applyFont="1" applyBorder="1" applyAlignment="1">
      <alignment horizontal="right" vertical="center"/>
    </xf>
    <xf numFmtId="4" fontId="13" fillId="0" borderId="0" xfId="0" applyNumberFormat="1" applyFont="1" applyBorder="1" applyAlignment="1">
      <alignment horizontal="right" vertical="center"/>
    </xf>
    <xf numFmtId="4" fontId="13" fillId="0" borderId="11" xfId="0" applyNumberFormat="1" applyFont="1" applyBorder="1" applyAlignment="1">
      <alignment horizontal="right" vertical="center"/>
    </xf>
    <xf numFmtId="4" fontId="13" fillId="0" borderId="11" xfId="0" applyNumberFormat="1" applyFont="1" applyBorder="1" applyAlignment="1">
      <alignment vertical="center"/>
    </xf>
    <xf numFmtId="4" fontId="13" fillId="0" borderId="66" xfId="0" applyNumberFormat="1" applyFont="1" applyBorder="1" applyAlignment="1">
      <alignment vertical="center"/>
    </xf>
    <xf numFmtId="4" fontId="7" fillId="0" borderId="0" xfId="0" applyNumberFormat="1" applyFont="1" applyBorder="1" applyAlignment="1">
      <alignment horizontal="right" vertical="center"/>
    </xf>
    <xf numFmtId="4" fontId="7" fillId="0" borderId="7" xfId="0" applyNumberFormat="1" applyFont="1" applyBorder="1" applyAlignment="1">
      <alignment horizontal="right" vertical="center"/>
    </xf>
    <xf numFmtId="4" fontId="17" fillId="0" borderId="16" xfId="0" applyNumberFormat="1" applyFont="1" applyBorder="1" applyAlignment="1">
      <alignment vertical="center"/>
    </xf>
    <xf numFmtId="4" fontId="13" fillId="0" borderId="33" xfId="0" applyNumberFormat="1" applyFont="1" applyBorder="1" applyAlignment="1">
      <alignment vertical="center"/>
    </xf>
    <xf numFmtId="4" fontId="13" fillId="0" borderId="33" xfId="0" applyNumberFormat="1" applyFont="1" applyBorder="1" applyAlignment="1">
      <alignment vertical="center" wrapText="1"/>
    </xf>
    <xf numFmtId="4" fontId="13" fillId="0" borderId="32" xfId="0" applyNumberFormat="1" applyFont="1" applyBorder="1" applyAlignment="1">
      <alignment vertical="center"/>
    </xf>
    <xf numFmtId="4" fontId="21" fillId="3" borderId="38" xfId="0" applyNumberFormat="1" applyFont="1" applyFill="1" applyBorder="1" applyAlignment="1" applyProtection="1">
      <alignment vertical="center"/>
      <protection locked="0"/>
    </xf>
    <xf numFmtId="4" fontId="21" fillId="3" borderId="10" xfId="0" applyNumberFormat="1" applyFont="1" applyFill="1" applyBorder="1" applyAlignment="1" applyProtection="1">
      <alignment vertical="center"/>
      <protection locked="0"/>
    </xf>
    <xf numFmtId="4" fontId="21" fillId="3" borderId="42" xfId="0" applyNumberFormat="1" applyFont="1" applyFill="1" applyBorder="1" applyAlignment="1" applyProtection="1">
      <alignment vertical="center"/>
      <protection locked="0"/>
    </xf>
    <xf numFmtId="4" fontId="21" fillId="3" borderId="44" xfId="0" applyNumberFormat="1" applyFont="1" applyFill="1" applyBorder="1" applyAlignment="1" applyProtection="1">
      <alignment vertical="center"/>
      <protection locked="0"/>
    </xf>
    <xf numFmtId="4" fontId="7" fillId="0" borderId="22"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67" xfId="0" applyNumberFormat="1" applyFont="1" applyBorder="1" applyAlignment="1">
      <alignment horizontal="right" vertical="center"/>
    </xf>
    <xf numFmtId="4" fontId="4" fillId="0" borderId="51" xfId="1" applyNumberFormat="1" applyFont="1" applyBorder="1" applyAlignment="1">
      <alignment vertical="center"/>
    </xf>
    <xf numFmtId="4" fontId="7" fillId="0" borderId="68" xfId="0" applyNumberFormat="1" applyFont="1" applyBorder="1" applyAlignment="1">
      <alignment horizontal="right" vertical="center"/>
    </xf>
    <xf numFmtId="4" fontId="7" fillId="0" borderId="69" xfId="0" applyNumberFormat="1" applyFont="1" applyBorder="1" applyAlignment="1">
      <alignment horizontal="right" vertical="center"/>
    </xf>
    <xf numFmtId="4" fontId="7" fillId="0" borderId="70" xfId="0" applyNumberFormat="1" applyFont="1" applyBorder="1" applyAlignment="1">
      <alignment horizontal="right" vertical="center"/>
    </xf>
    <xf numFmtId="4" fontId="7" fillId="0" borderId="49" xfId="0" applyNumberFormat="1" applyFont="1" applyBorder="1" applyAlignment="1">
      <alignment horizontal="right" vertical="center"/>
    </xf>
    <xf numFmtId="4" fontId="7" fillId="0" borderId="8" xfId="0" applyNumberFormat="1" applyFont="1" applyBorder="1" applyAlignment="1">
      <alignment horizontal="right" vertical="center"/>
    </xf>
    <xf numFmtId="4" fontId="7" fillId="0" borderId="6" xfId="0" applyNumberFormat="1" applyFont="1" applyBorder="1" applyAlignment="1">
      <alignment horizontal="right" vertical="center"/>
    </xf>
    <xf numFmtId="4" fontId="7" fillId="0" borderId="71" xfId="0" applyNumberFormat="1" applyFont="1" applyBorder="1" applyAlignment="1">
      <alignment horizontal="right" vertical="center"/>
    </xf>
    <xf numFmtId="0" fontId="19" fillId="0" borderId="2" xfId="0" applyFont="1" applyBorder="1" applyAlignment="1">
      <alignment horizontal="center" vertical="center"/>
    </xf>
    <xf numFmtId="0" fontId="32" fillId="0" borderId="18" xfId="0" applyFont="1" applyBorder="1" applyAlignment="1">
      <alignment vertical="center"/>
    </xf>
    <xf numFmtId="0" fontId="19" fillId="0" borderId="65" xfId="0" applyFont="1" applyBorder="1" applyAlignment="1">
      <alignment horizontal="center" vertical="center"/>
    </xf>
    <xf numFmtId="0" fontId="19" fillId="0" borderId="5" xfId="0" applyFont="1" applyBorder="1" applyAlignment="1">
      <alignment vertical="center"/>
    </xf>
    <xf numFmtId="0" fontId="19" fillId="0" borderId="0" xfId="0" applyFont="1" applyBorder="1" applyAlignment="1">
      <alignment vertical="center"/>
    </xf>
    <xf numFmtId="0" fontId="13" fillId="0" borderId="0" xfId="0" applyFont="1" applyFill="1" applyBorder="1" applyAlignment="1">
      <alignment vertical="center"/>
    </xf>
    <xf numFmtId="49" fontId="13" fillId="0" borderId="7" xfId="0" applyNumberFormat="1" applyFont="1" applyBorder="1" applyAlignment="1" applyProtection="1">
      <alignment vertical="center"/>
      <protection locked="0"/>
    </xf>
    <xf numFmtId="0" fontId="7" fillId="0" borderId="72" xfId="0" applyFont="1" applyBorder="1" applyAlignment="1" applyProtection="1">
      <alignment horizontal="center" vertical="center" wrapText="1"/>
    </xf>
    <xf numFmtId="0" fontId="7" fillId="0" borderId="73" xfId="0" applyFont="1" applyBorder="1" applyAlignment="1" applyProtection="1">
      <alignment horizontal="center" vertical="center" wrapText="1"/>
    </xf>
    <xf numFmtId="49" fontId="7" fillId="0" borderId="74" xfId="0" applyNumberFormat="1" applyFont="1" applyFill="1" applyBorder="1" applyAlignment="1" applyProtection="1">
      <alignment horizontal="center" vertical="center" wrapText="1"/>
    </xf>
    <xf numFmtId="171" fontId="21" fillId="0" borderId="75" xfId="0" applyNumberFormat="1" applyFont="1" applyFill="1" applyBorder="1" applyAlignment="1" applyProtection="1">
      <alignment vertical="center"/>
    </xf>
    <xf numFmtId="171" fontId="4" fillId="0" borderId="75" xfId="0" applyNumberFormat="1" applyFont="1" applyFill="1" applyBorder="1" applyAlignment="1" applyProtection="1">
      <alignment vertical="center"/>
    </xf>
    <xf numFmtId="171" fontId="4" fillId="0" borderId="4" xfId="0" applyNumberFormat="1" applyFont="1" applyFill="1" applyBorder="1" applyAlignment="1" applyProtection="1">
      <alignment vertical="center"/>
    </xf>
    <xf numFmtId="49" fontId="7" fillId="0" borderId="32" xfId="0" applyNumberFormat="1" applyFont="1" applyBorder="1" applyAlignment="1" applyProtection="1">
      <alignment horizontal="center" vertical="center"/>
    </xf>
    <xf numFmtId="49" fontId="7" fillId="0" borderId="43" xfId="0" applyNumberFormat="1" applyFont="1" applyBorder="1" applyAlignment="1" applyProtection="1">
      <alignment horizontal="center" vertical="center"/>
    </xf>
    <xf numFmtId="0" fontId="13" fillId="0" borderId="76" xfId="0" applyFont="1" applyBorder="1" applyAlignment="1" applyProtection="1">
      <alignment vertical="center"/>
    </xf>
    <xf numFmtId="49" fontId="7" fillId="0" borderId="72" xfId="0" applyNumberFormat="1" applyFont="1" applyBorder="1" applyAlignment="1" applyProtection="1">
      <alignment vertical="center"/>
    </xf>
    <xf numFmtId="0" fontId="71" fillId="0" borderId="0" xfId="0" applyFont="1" applyBorder="1" applyAlignment="1">
      <alignment horizontal="left" vertical="center"/>
    </xf>
    <xf numFmtId="171" fontId="15" fillId="0" borderId="77" xfId="1" applyNumberFormat="1" applyFont="1" applyBorder="1" applyAlignment="1">
      <alignment vertical="center"/>
    </xf>
    <xf numFmtId="4" fontId="17" fillId="0" borderId="17" xfId="0" applyNumberFormat="1" applyFont="1" applyBorder="1" applyAlignment="1">
      <alignment horizontal="left" vertical="center"/>
    </xf>
    <xf numFmtId="4" fontId="13" fillId="0" borderId="15" xfId="0" applyNumberFormat="1" applyFont="1" applyBorder="1" applyAlignment="1">
      <alignment vertical="center"/>
    </xf>
    <xf numFmtId="4" fontId="13" fillId="0" borderId="59" xfId="0" applyNumberFormat="1" applyFont="1" applyBorder="1" applyAlignment="1">
      <alignment vertical="center"/>
    </xf>
    <xf numFmtId="4" fontId="13" fillId="0" borderId="8" xfId="0" applyNumberFormat="1" applyFont="1" applyBorder="1" applyAlignment="1">
      <alignment vertical="center"/>
    </xf>
    <xf numFmtId="4" fontId="13" fillId="0" borderId="6" xfId="0" applyNumberFormat="1" applyFont="1" applyBorder="1" applyAlignment="1">
      <alignment vertical="center"/>
    </xf>
    <xf numFmtId="4" fontId="13" fillId="0" borderId="29" xfId="0" applyNumberFormat="1" applyFont="1" applyBorder="1" applyAlignment="1">
      <alignment vertical="center"/>
    </xf>
    <xf numFmtId="4" fontId="5" fillId="0" borderId="78" xfId="0" applyNumberFormat="1" applyFont="1" applyFill="1" applyBorder="1" applyAlignment="1">
      <alignment vertical="center"/>
    </xf>
    <xf numFmtId="4" fontId="21" fillId="0" borderId="37" xfId="0" applyNumberFormat="1" applyFont="1" applyFill="1" applyBorder="1" applyAlignment="1" applyProtection="1">
      <alignment vertical="center"/>
    </xf>
    <xf numFmtId="0" fontId="69" fillId="0" borderId="2" xfId="0" applyFont="1" applyBorder="1" applyAlignment="1">
      <alignment horizontal="left" vertical="center"/>
    </xf>
    <xf numFmtId="0" fontId="7" fillId="0" borderId="79" xfId="0" applyFont="1" applyBorder="1" applyAlignment="1" applyProtection="1">
      <alignment horizontal="center" vertical="center" wrapText="1"/>
    </xf>
    <xf numFmtId="49" fontId="7" fillId="0" borderId="79" xfId="0" applyNumberFormat="1" applyFont="1" applyBorder="1" applyAlignment="1" applyProtection="1">
      <alignment vertical="center"/>
    </xf>
    <xf numFmtId="49" fontId="7" fillId="0" borderId="80" xfId="0" applyNumberFormat="1" applyFont="1" applyFill="1" applyBorder="1" applyAlignment="1" applyProtection="1">
      <alignment horizontal="center" vertical="center" wrapText="1"/>
    </xf>
    <xf numFmtId="15" fontId="7" fillId="5" borderId="49" xfId="0" applyNumberFormat="1" applyFont="1" applyFill="1" applyBorder="1" applyAlignment="1" applyProtection="1">
      <alignment horizontal="center" vertical="center"/>
      <protection locked="0"/>
    </xf>
    <xf numFmtId="15" fontId="7" fillId="5" borderId="39" xfId="0" applyNumberFormat="1" applyFont="1" applyFill="1" applyBorder="1" applyAlignment="1" applyProtection="1">
      <alignment horizontal="center" vertical="center"/>
      <protection locked="0"/>
    </xf>
    <xf numFmtId="0" fontId="0" fillId="0" borderId="81" xfId="0" applyBorder="1"/>
    <xf numFmtId="0" fontId="5" fillId="0" borderId="82" xfId="0" applyFont="1" applyFill="1" applyBorder="1" applyAlignment="1" applyProtection="1">
      <alignment vertical="center"/>
    </xf>
    <xf numFmtId="0" fontId="45" fillId="0" borderId="82" xfId="0" applyFont="1" applyFill="1" applyBorder="1" applyAlignment="1" applyProtection="1">
      <alignment vertical="center"/>
    </xf>
    <xf numFmtId="0" fontId="26" fillId="0" borderId="82" xfId="0" applyFont="1" applyFill="1" applyBorder="1" applyAlignment="1" applyProtection="1">
      <alignment vertical="center"/>
    </xf>
    <xf numFmtId="0" fontId="70" fillId="0" borderId="0" xfId="0" applyFont="1" applyFill="1" applyBorder="1" applyAlignment="1" applyProtection="1">
      <alignment vertical="center"/>
    </xf>
    <xf numFmtId="0" fontId="0" fillId="0" borderId="6" xfId="0" applyBorder="1"/>
    <xf numFmtId="10" fontId="30" fillId="5" borderId="9"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xf>
    <xf numFmtId="0" fontId="34" fillId="0" borderId="0" xfId="0" applyFont="1" applyFill="1" applyBorder="1" applyAlignment="1" applyProtection="1">
      <alignment vertical="center"/>
    </xf>
    <xf numFmtId="0" fontId="17" fillId="0" borderId="0" xfId="0" applyFont="1" applyBorder="1" applyAlignment="1">
      <alignment vertical="center"/>
    </xf>
    <xf numFmtId="1" fontId="74" fillId="0" borderId="45" xfId="0" applyNumberFormat="1" applyFont="1" applyFill="1" applyBorder="1" applyAlignment="1" applyProtection="1">
      <alignment horizontal="center" vertical="center"/>
    </xf>
    <xf numFmtId="174" fontId="4" fillId="0" borderId="0" xfId="0" applyNumberFormat="1" applyFont="1" applyBorder="1"/>
    <xf numFmtId="174" fontId="31" fillId="0" borderId="0" xfId="14" applyNumberFormat="1" applyFont="1" applyBorder="1" applyProtection="1">
      <protection locked="0"/>
    </xf>
    <xf numFmtId="0" fontId="33" fillId="0" borderId="0" xfId="0" applyFont="1" applyAlignment="1">
      <alignment horizontal="center" vertical="center"/>
    </xf>
    <xf numFmtId="6" fontId="4" fillId="0" borderId="0" xfId="0" applyNumberFormat="1" applyFont="1" applyBorder="1"/>
    <xf numFmtId="170" fontId="4" fillId="0" borderId="0" xfId="15" applyNumberFormat="1" applyFont="1" applyBorder="1"/>
    <xf numFmtId="0" fontId="14" fillId="0" borderId="0" xfId="0" applyFont="1"/>
    <xf numFmtId="0" fontId="13" fillId="0" borderId="6" xfId="0" applyFont="1" applyBorder="1" applyAlignment="1" applyProtection="1">
      <alignment vertical="center"/>
      <protection locked="0"/>
    </xf>
    <xf numFmtId="0" fontId="13" fillId="0" borderId="24" xfId="0" applyFont="1" applyBorder="1" applyAlignment="1" applyProtection="1">
      <alignment vertical="center"/>
    </xf>
    <xf numFmtId="0" fontId="7" fillId="0" borderId="5" xfId="0" applyFont="1" applyFill="1" applyBorder="1" applyAlignment="1" applyProtection="1">
      <alignment vertical="center"/>
    </xf>
    <xf numFmtId="0" fontId="15" fillId="0" borderId="69" xfId="0" applyFont="1" applyBorder="1" applyAlignment="1" applyProtection="1">
      <alignment vertical="center"/>
    </xf>
    <xf numFmtId="174" fontId="17" fillId="0" borderId="80" xfId="0" applyNumberFormat="1" applyFont="1" applyBorder="1" applyAlignment="1" applyProtection="1">
      <alignment vertical="center"/>
    </xf>
    <xf numFmtId="171" fontId="5" fillId="0" borderId="19" xfId="0" applyNumberFormat="1" applyFont="1" applyFill="1" applyBorder="1" applyAlignment="1" applyProtection="1">
      <alignment vertical="center"/>
    </xf>
    <xf numFmtId="171" fontId="4" fillId="0" borderId="24" xfId="0" applyNumberFormat="1" applyFont="1" applyBorder="1" applyAlignment="1" applyProtection="1">
      <alignment vertical="center"/>
    </xf>
    <xf numFmtId="0" fontId="15" fillId="0" borderId="27" xfId="0" applyFont="1" applyBorder="1" applyAlignment="1">
      <alignment vertical="center"/>
    </xf>
    <xf numFmtId="171" fontId="15" fillId="0" borderId="28" xfId="0" applyNumberFormat="1" applyFont="1" applyBorder="1" applyAlignment="1">
      <alignment vertical="center"/>
    </xf>
    <xf numFmtId="171" fontId="15" fillId="0" borderId="63" xfId="1" applyNumberFormat="1" applyFont="1" applyBorder="1" applyAlignment="1">
      <alignment vertical="center"/>
    </xf>
    <xf numFmtId="171" fontId="15" fillId="0" borderId="55" xfId="1" applyNumberFormat="1" applyFont="1" applyBorder="1" applyAlignment="1">
      <alignment vertical="center"/>
    </xf>
    <xf numFmtId="171" fontId="15" fillId="0" borderId="25" xfId="1" applyNumberFormat="1" applyFont="1" applyBorder="1" applyAlignment="1">
      <alignment vertical="center"/>
    </xf>
    <xf numFmtId="0" fontId="44" fillId="0" borderId="26" xfId="0" applyFont="1" applyBorder="1" applyAlignment="1">
      <alignment vertical="center"/>
    </xf>
    <xf numFmtId="0" fontId="13" fillId="0" borderId="0"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5" xfId="0" applyFont="1" applyBorder="1" applyAlignment="1">
      <alignment vertical="center" wrapText="1"/>
    </xf>
    <xf numFmtId="0" fontId="13" fillId="0" borderId="0" xfId="0" applyFont="1" applyBorder="1" applyAlignment="1">
      <alignment vertical="center" wrapText="1"/>
    </xf>
    <xf numFmtId="0" fontId="0" fillId="0" borderId="8" xfId="0" applyBorder="1"/>
    <xf numFmtId="0" fontId="26" fillId="0" borderId="6" xfId="0" applyFont="1" applyFill="1" applyBorder="1" applyAlignment="1" applyProtection="1">
      <alignment vertical="center"/>
    </xf>
    <xf numFmtId="0" fontId="0" fillId="0" borderId="83" xfId="0" applyBorder="1"/>
    <xf numFmtId="0" fontId="5" fillId="0" borderId="84" xfId="0" applyFont="1" applyFill="1" applyBorder="1" applyAlignment="1" applyProtection="1">
      <alignment vertical="center"/>
    </xf>
    <xf numFmtId="0" fontId="5" fillId="0" borderId="85" xfId="0" applyFont="1" applyFill="1" applyBorder="1" applyAlignment="1" applyProtection="1">
      <alignment vertical="center"/>
    </xf>
    <xf numFmtId="0" fontId="17" fillId="0" borderId="5" xfId="0" applyFont="1" applyFill="1" applyBorder="1" applyAlignment="1" applyProtection="1">
      <alignment horizontal="right" vertical="center"/>
    </xf>
    <xf numFmtId="0" fontId="15" fillId="0" borderId="0" xfId="0" applyFont="1" applyBorder="1" applyAlignment="1" applyProtection="1">
      <alignment horizontal="right" vertical="center"/>
    </xf>
    <xf numFmtId="0" fontId="34" fillId="0" borderId="19" xfId="0" applyFont="1" applyFill="1" applyBorder="1" applyAlignment="1" applyProtection="1">
      <alignment horizontal="right" vertical="center"/>
    </xf>
    <xf numFmtId="171" fontId="34" fillId="0" borderId="6" xfId="0" applyNumberFormat="1" applyFont="1" applyFill="1" applyBorder="1" applyAlignment="1" applyProtection="1">
      <alignment horizontal="right" vertical="center"/>
    </xf>
    <xf numFmtId="171" fontId="4" fillId="0" borderId="19" xfId="0" applyNumberFormat="1" applyFont="1" applyFill="1" applyBorder="1" applyAlignment="1" applyProtection="1">
      <alignment horizontal="left" vertical="center"/>
    </xf>
    <xf numFmtId="9" fontId="4" fillId="0" borderId="6" xfId="15" applyFont="1" applyBorder="1" applyAlignment="1" applyProtection="1">
      <alignment vertical="center"/>
    </xf>
    <xf numFmtId="171" fontId="4" fillId="0" borderId="6" xfId="0" applyNumberFormat="1" applyFont="1" applyBorder="1" applyAlignment="1" applyProtection="1">
      <alignment vertical="center"/>
    </xf>
    <xf numFmtId="171" fontId="4" fillId="0" borderId="6" xfId="0" applyNumberFormat="1" applyFont="1" applyBorder="1" applyAlignment="1" applyProtection="1">
      <alignment horizontal="center" vertical="center"/>
    </xf>
    <xf numFmtId="0" fontId="17" fillId="0" borderId="8" xfId="0" applyFont="1" applyFill="1" applyBorder="1" applyAlignment="1" applyProtection="1">
      <alignment horizontal="right" vertical="center"/>
    </xf>
    <xf numFmtId="0" fontId="45" fillId="0" borderId="83" xfId="0" applyFont="1" applyFill="1" applyBorder="1" applyAlignment="1" applyProtection="1">
      <alignment horizontal="right" vertical="center"/>
    </xf>
    <xf numFmtId="0" fontId="0" fillId="0" borderId="86" xfId="0" applyBorder="1"/>
    <xf numFmtId="174" fontId="17" fillId="0" borderId="6" xfId="0" applyNumberFormat="1" applyFont="1" applyBorder="1" applyAlignment="1" applyProtection="1">
      <alignment vertical="center"/>
    </xf>
    <xf numFmtId="0" fontId="7" fillId="0" borderId="43" xfId="0" applyNumberFormat="1" applyFont="1" applyFill="1" applyBorder="1" applyAlignment="1" applyProtection="1">
      <alignment horizontal="center" vertical="center"/>
    </xf>
    <xf numFmtId="0" fontId="7" fillId="0" borderId="32" xfId="0" applyNumberFormat="1" applyFont="1" applyBorder="1" applyAlignment="1" applyProtection="1">
      <alignment horizontal="center" vertical="center"/>
    </xf>
    <xf numFmtId="0" fontId="0" fillId="0" borderId="5" xfId="0" applyBorder="1"/>
    <xf numFmtId="0" fontId="0" fillId="0" borderId="7" xfId="0" applyBorder="1"/>
    <xf numFmtId="49" fontId="47" fillId="0" borderId="0" xfId="0" applyNumberFormat="1" applyFont="1" applyBorder="1" applyAlignment="1" applyProtection="1">
      <alignment horizontal="left" vertical="center"/>
    </xf>
    <xf numFmtId="9" fontId="53" fillId="0" borderId="82" xfId="0" applyNumberFormat="1" applyFont="1" applyFill="1" applyBorder="1" applyAlignment="1" applyProtection="1">
      <alignment vertical="center"/>
    </xf>
    <xf numFmtId="10" fontId="53" fillId="0" borderId="6" xfId="0" applyNumberFormat="1" applyFont="1" applyFill="1" applyBorder="1" applyAlignment="1" applyProtection="1">
      <alignment vertical="center"/>
    </xf>
    <xf numFmtId="0" fontId="27" fillId="0" borderId="8"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5" fillId="3" borderId="18"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65"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5" fillId="3" borderId="15"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3" borderId="15" xfId="0" applyFont="1" applyFill="1" applyBorder="1" applyAlignment="1" applyProtection="1">
      <alignment vertical="center"/>
      <protection locked="0"/>
    </xf>
    <xf numFmtId="0" fontId="5" fillId="3" borderId="59"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0" fontId="5" fillId="3" borderId="46" xfId="0" applyFont="1" applyFill="1" applyBorder="1" applyAlignment="1" applyProtection="1">
      <alignment vertical="center"/>
      <protection locked="0"/>
    </xf>
    <xf numFmtId="0" fontId="5" fillId="3" borderId="47" xfId="0"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13" fillId="3" borderId="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3" borderId="8" xfId="0" applyFont="1" applyFill="1" applyBorder="1" applyAlignment="1" applyProtection="1">
      <alignment vertical="center"/>
      <protection locked="0"/>
    </xf>
    <xf numFmtId="0" fontId="4" fillId="3" borderId="6" xfId="0" applyFont="1" applyFill="1" applyBorder="1" applyAlignment="1" applyProtection="1">
      <alignment vertical="center"/>
      <protection locked="0"/>
    </xf>
    <xf numFmtId="0" fontId="4" fillId="3" borderId="29" xfId="0" applyFont="1" applyFill="1" applyBorder="1" applyAlignment="1" applyProtection="1">
      <alignment vertical="center"/>
      <protection locked="0"/>
    </xf>
    <xf numFmtId="0" fontId="4" fillId="3" borderId="0" xfId="0" applyFont="1" applyFill="1" applyBorder="1" applyAlignment="1" applyProtection="1">
      <alignment vertical="center"/>
      <protection locked="0"/>
    </xf>
    <xf numFmtId="0" fontId="0" fillId="0" borderId="0" xfId="0" applyBorder="1" applyAlignment="1">
      <alignment vertical="center"/>
    </xf>
    <xf numFmtId="0" fontId="79" fillId="0" borderId="0" xfId="0" applyFont="1"/>
    <xf numFmtId="0" fontId="80" fillId="0" borderId="87" xfId="0" applyFont="1" applyBorder="1"/>
    <xf numFmtId="174" fontId="80" fillId="0" borderId="88" xfId="0" applyNumberFormat="1" applyFont="1" applyBorder="1"/>
    <xf numFmtId="0" fontId="80" fillId="0" borderId="88" xfId="0" applyFont="1" applyBorder="1"/>
    <xf numFmtId="174" fontId="80" fillId="0" borderId="89" xfId="0" applyNumberFormat="1" applyFont="1" applyBorder="1"/>
    <xf numFmtId="6" fontId="80" fillId="0" borderId="9" xfId="0" applyNumberFormat="1" applyFont="1" applyBorder="1"/>
    <xf numFmtId="170" fontId="80" fillId="0" borderId="90" xfId="15" applyNumberFormat="1" applyFont="1" applyBorder="1"/>
    <xf numFmtId="174" fontId="80" fillId="0" borderId="91" xfId="0" applyNumberFormat="1" applyFont="1" applyBorder="1"/>
    <xf numFmtId="174" fontId="80" fillId="0" borderId="92" xfId="0" applyNumberFormat="1" applyFont="1" applyBorder="1"/>
    <xf numFmtId="6" fontId="80" fillId="0" borderId="92" xfId="0" applyNumberFormat="1" applyFont="1" applyBorder="1"/>
    <xf numFmtId="170" fontId="80" fillId="0" borderId="93" xfId="15" applyNumberFormat="1" applyFont="1" applyBorder="1"/>
    <xf numFmtId="0" fontId="13" fillId="0" borderId="0" xfId="0" applyFont="1" applyBorder="1"/>
    <xf numFmtId="174" fontId="13" fillId="0" borderId="0" xfId="0" applyNumberFormat="1" applyFont="1" applyBorder="1"/>
    <xf numFmtId="174" fontId="80" fillId="0" borderId="87" xfId="0" applyNumberFormat="1" applyFont="1" applyFill="1" applyBorder="1"/>
    <xf numFmtId="6" fontId="80" fillId="0" borderId="88" xfId="0" applyNumberFormat="1" applyFont="1" applyFill="1" applyBorder="1"/>
    <xf numFmtId="170" fontId="80" fillId="0" borderId="94" xfId="15" applyNumberFormat="1" applyFont="1" applyFill="1" applyBorder="1"/>
    <xf numFmtId="6" fontId="80" fillId="0" borderId="89" xfId="0" applyNumberFormat="1" applyFont="1" applyBorder="1"/>
    <xf numFmtId="174" fontId="80" fillId="0" borderId="9" xfId="0" applyNumberFormat="1" applyFont="1" applyBorder="1"/>
    <xf numFmtId="6" fontId="80" fillId="0" borderId="91" xfId="0" applyNumberFormat="1" applyFont="1" applyBorder="1"/>
    <xf numFmtId="170" fontId="80" fillId="0" borderId="94" xfId="15" applyNumberFormat="1" applyFont="1" applyBorder="1"/>
    <xf numFmtId="0" fontId="34" fillId="0" borderId="6" xfId="0" applyFont="1" applyFill="1" applyBorder="1" applyAlignment="1" applyProtection="1">
      <alignment horizontal="right" vertical="center"/>
    </xf>
    <xf numFmtId="0" fontId="65" fillId="0" borderId="0" xfId="0" applyFont="1" applyBorder="1" applyAlignment="1">
      <alignment vertical="center"/>
    </xf>
    <xf numFmtId="0" fontId="17" fillId="0" borderId="0" xfId="0" applyFont="1" applyFill="1" applyBorder="1" applyAlignment="1" applyProtection="1">
      <alignment horizontal="right" vertical="center"/>
    </xf>
    <xf numFmtId="0" fontId="25" fillId="0" borderId="82" xfId="0" applyFont="1" applyFill="1" applyBorder="1" applyAlignment="1" applyProtection="1">
      <alignment vertical="center"/>
    </xf>
    <xf numFmtId="0" fontId="17" fillId="0" borderId="6" xfId="0" applyFont="1" applyBorder="1" applyAlignment="1" applyProtection="1">
      <alignment horizontal="right" vertical="center"/>
    </xf>
    <xf numFmtId="0" fontId="34" fillId="0" borderId="0" xfId="0" applyFont="1" applyFill="1" applyBorder="1" applyAlignment="1" applyProtection="1">
      <alignment horizontal="right" vertical="center"/>
    </xf>
    <xf numFmtId="0" fontId="53" fillId="0" borderId="6" xfId="0" applyFont="1" applyFill="1" applyBorder="1" applyAlignment="1" applyProtection="1">
      <alignment horizontal="right" vertical="center"/>
    </xf>
    <xf numFmtId="0" fontId="7" fillId="0" borderId="73" xfId="0" applyFont="1" applyBorder="1" applyAlignment="1" applyProtection="1">
      <alignment horizontal="center" wrapText="1"/>
    </xf>
    <xf numFmtId="0" fontId="7" fillId="0" borderId="95" xfId="0" applyFont="1" applyBorder="1" applyAlignment="1" applyProtection="1">
      <alignment horizontal="center" wrapText="1"/>
    </xf>
    <xf numFmtId="0" fontId="13" fillId="0" borderId="22" xfId="0" applyFont="1" applyBorder="1" applyAlignment="1">
      <alignment vertical="center"/>
    </xf>
    <xf numFmtId="0" fontId="13" fillId="0" borderId="1" xfId="0" applyFont="1" applyBorder="1" applyAlignment="1">
      <alignment vertical="center"/>
    </xf>
    <xf numFmtId="0" fontId="13" fillId="0" borderId="64" xfId="0" applyFont="1" applyBorder="1" applyAlignment="1">
      <alignment vertical="center"/>
    </xf>
    <xf numFmtId="7" fontId="7" fillId="0" borderId="96" xfId="1" applyNumberFormat="1" applyFont="1" applyBorder="1" applyAlignment="1">
      <alignment vertical="center"/>
    </xf>
    <xf numFmtId="0" fontId="26" fillId="0" borderId="71" xfId="0" applyFont="1" applyBorder="1" applyAlignment="1">
      <alignment horizontal="right" vertical="center"/>
    </xf>
    <xf numFmtId="7" fontId="26" fillId="0" borderId="61" xfId="1" applyNumberFormat="1" applyFont="1" applyBorder="1" applyAlignment="1">
      <alignment vertical="center"/>
    </xf>
    <xf numFmtId="0" fontId="7" fillId="0" borderId="80" xfId="0" applyFont="1" applyBorder="1" applyAlignment="1">
      <alignment horizontal="right" vertical="center"/>
    </xf>
    <xf numFmtId="7" fontId="7" fillId="0" borderId="4" xfId="1" applyNumberFormat="1" applyFont="1" applyBorder="1" applyAlignment="1">
      <alignment vertical="center"/>
    </xf>
    <xf numFmtId="0" fontId="52" fillId="0" borderId="0" xfId="0" applyFont="1" applyBorder="1" applyAlignment="1" applyProtection="1">
      <alignment horizontal="left" vertical="center"/>
    </xf>
    <xf numFmtId="0" fontId="17" fillId="0" borderId="5" xfId="0" applyFont="1" applyBorder="1" applyAlignment="1" applyProtection="1">
      <alignment horizontal="left" vertical="center"/>
    </xf>
    <xf numFmtId="0" fontId="17" fillId="0" borderId="0" xfId="0" applyFont="1" applyBorder="1" applyAlignment="1">
      <alignment horizontal="left" vertical="center"/>
    </xf>
    <xf numFmtId="0" fontId="52" fillId="0" borderId="0" xfId="0" applyFont="1" applyBorder="1" applyAlignment="1">
      <alignment horizontal="left" vertical="center"/>
    </xf>
    <xf numFmtId="0" fontId="36" fillId="0" borderId="0" xfId="0" applyNumberFormat="1" applyFont="1" applyBorder="1" applyAlignment="1" applyProtection="1">
      <alignment horizontal="left" vertical="center"/>
    </xf>
    <xf numFmtId="171" fontId="4" fillId="0" borderId="97" xfId="1" applyNumberFormat="1" applyFont="1" applyBorder="1" applyAlignment="1">
      <alignment vertical="center"/>
    </xf>
    <xf numFmtId="171" fontId="4" fillId="0" borderId="98" xfId="1" applyNumberFormat="1" applyFont="1" applyBorder="1" applyAlignment="1">
      <alignment vertical="center"/>
    </xf>
    <xf numFmtId="171" fontId="21" fillId="3" borderId="63" xfId="1" applyNumberFormat="1" applyFont="1" applyFill="1" applyBorder="1" applyAlignment="1" applyProtection="1">
      <alignment vertical="center"/>
      <protection locked="0"/>
    </xf>
    <xf numFmtId="171" fontId="21" fillId="3" borderId="55" xfId="1" applyNumberFormat="1" applyFont="1" applyFill="1" applyBorder="1" applyAlignment="1" applyProtection="1">
      <alignment vertical="center"/>
      <protection locked="0"/>
    </xf>
    <xf numFmtId="171" fontId="21" fillId="3" borderId="25" xfId="1" applyNumberFormat="1" applyFont="1" applyFill="1" applyBorder="1" applyAlignment="1" applyProtection="1">
      <alignment vertical="center"/>
      <protection locked="0"/>
    </xf>
    <xf numFmtId="171" fontId="4" fillId="0" borderId="51" xfId="1" applyNumberFormat="1" applyFont="1" applyBorder="1" applyAlignment="1">
      <alignment vertical="center"/>
    </xf>
    <xf numFmtId="171" fontId="4" fillId="0" borderId="99" xfId="0" applyNumberFormat="1" applyFont="1" applyBorder="1" applyAlignment="1">
      <alignment vertical="center"/>
    </xf>
    <xf numFmtId="171" fontId="5" fillId="0" borderId="51" xfId="1" applyNumberFormat="1" applyFont="1" applyBorder="1" applyAlignment="1" applyProtection="1">
      <alignment vertical="center"/>
    </xf>
    <xf numFmtId="0" fontId="21" fillId="3" borderId="37" xfId="0" applyNumberFormat="1" applyFont="1" applyFill="1" applyBorder="1" applyAlignment="1" applyProtection="1">
      <alignment vertical="center"/>
      <protection locked="0"/>
    </xf>
    <xf numFmtId="0" fontId="21" fillId="3" borderId="41" xfId="0" applyNumberFormat="1" applyFont="1" applyFill="1" applyBorder="1" applyAlignment="1" applyProtection="1">
      <alignment vertical="center"/>
      <protection locked="0"/>
    </xf>
    <xf numFmtId="0" fontId="21" fillId="3" borderId="13" xfId="0" applyNumberFormat="1" applyFont="1" applyFill="1" applyBorder="1" applyAlignment="1" applyProtection="1">
      <alignment vertical="center"/>
      <protection locked="0"/>
    </xf>
    <xf numFmtId="0" fontId="13" fillId="0" borderId="0" xfId="0" applyNumberFormat="1" applyFont="1" applyBorder="1" applyAlignment="1">
      <alignment vertical="center"/>
    </xf>
    <xf numFmtId="0" fontId="13" fillId="0" borderId="21" xfId="0" applyNumberFormat="1" applyFont="1" applyBorder="1" applyAlignment="1">
      <alignment vertical="center"/>
    </xf>
    <xf numFmtId="0" fontId="13" fillId="0" borderId="9" xfId="0" applyNumberFormat="1" applyFont="1" applyBorder="1" applyAlignment="1">
      <alignment vertical="center" wrapText="1"/>
    </xf>
    <xf numFmtId="177" fontId="21" fillId="3" borderId="37" xfId="0" applyNumberFormat="1" applyFont="1" applyFill="1" applyBorder="1" applyAlignment="1" applyProtection="1">
      <alignment vertical="center"/>
      <protection locked="0"/>
    </xf>
    <xf numFmtId="177" fontId="21" fillId="3" borderId="41" xfId="0" applyNumberFormat="1" applyFont="1" applyFill="1" applyBorder="1" applyAlignment="1" applyProtection="1">
      <alignment vertical="center"/>
      <protection locked="0"/>
    </xf>
    <xf numFmtId="177" fontId="21" fillId="3" borderId="13" xfId="0" applyNumberFormat="1" applyFont="1" applyFill="1" applyBorder="1" applyAlignment="1" applyProtection="1">
      <alignment vertical="center"/>
      <protection locked="0"/>
    </xf>
    <xf numFmtId="4" fontId="21" fillId="3" borderId="39" xfId="0" applyNumberFormat="1" applyFont="1" applyFill="1" applyBorder="1" applyAlignment="1" applyProtection="1">
      <alignment vertical="center"/>
      <protection locked="0"/>
    </xf>
    <xf numFmtId="4" fontId="21" fillId="3" borderId="12" xfId="0" applyNumberFormat="1" applyFont="1" applyFill="1" applyBorder="1" applyAlignment="1" applyProtection="1">
      <alignment vertical="center"/>
      <protection locked="0"/>
    </xf>
    <xf numFmtId="4" fontId="21" fillId="3" borderId="45" xfId="0" applyNumberFormat="1" applyFont="1" applyFill="1" applyBorder="1" applyAlignment="1" applyProtection="1">
      <alignment vertical="center"/>
      <protection locked="0"/>
    </xf>
    <xf numFmtId="0" fontId="7" fillId="0" borderId="67" xfId="0" applyNumberFormat="1" applyFont="1" applyBorder="1" applyAlignment="1">
      <alignment horizontal="right" vertical="center"/>
    </xf>
    <xf numFmtId="171" fontId="7" fillId="0" borderId="67" xfId="0" applyNumberFormat="1" applyFont="1" applyBorder="1" applyAlignment="1">
      <alignment horizontal="right" vertical="center"/>
    </xf>
    <xf numFmtId="171" fontId="21" fillId="3" borderId="50" xfId="1" applyNumberFormat="1" applyFont="1" applyFill="1" applyBorder="1" applyAlignment="1" applyProtection="1">
      <alignment vertical="center"/>
      <protection locked="0"/>
    </xf>
    <xf numFmtId="171" fontId="21" fillId="3" borderId="41" xfId="1" applyNumberFormat="1" applyFont="1" applyFill="1" applyBorder="1" applyAlignment="1" applyProtection="1">
      <alignment vertical="center"/>
      <protection locked="0"/>
    </xf>
    <xf numFmtId="171" fontId="21" fillId="3" borderId="13" xfId="1" applyNumberFormat="1" applyFont="1" applyFill="1" applyBorder="1" applyAlignment="1" applyProtection="1">
      <alignment vertical="center"/>
      <protection locked="0"/>
    </xf>
    <xf numFmtId="171" fontId="21" fillId="3" borderId="37" xfId="1" applyNumberFormat="1" applyFont="1" applyFill="1" applyBorder="1" applyAlignment="1" applyProtection="1">
      <alignment vertical="center"/>
      <protection locked="0"/>
    </xf>
    <xf numFmtId="0" fontId="7" fillId="0" borderId="22" xfId="0" applyFont="1" applyBorder="1" applyAlignment="1">
      <alignment horizontal="right" vertical="center"/>
    </xf>
    <xf numFmtId="0" fontId="7" fillId="0" borderId="1" xfId="0" applyFont="1" applyBorder="1" applyAlignment="1">
      <alignment horizontal="right" vertical="center"/>
    </xf>
    <xf numFmtId="0" fontId="7" fillId="0" borderId="67" xfId="0" applyFont="1" applyBorder="1" applyAlignment="1">
      <alignment horizontal="right" vertical="center"/>
    </xf>
    <xf numFmtId="178" fontId="23" fillId="3" borderId="37" xfId="0" applyNumberFormat="1" applyFont="1" applyFill="1" applyBorder="1" applyAlignment="1" applyProtection="1">
      <alignment vertical="center"/>
      <protection locked="0"/>
    </xf>
    <xf numFmtId="178" fontId="23" fillId="3" borderId="41" xfId="0" applyNumberFormat="1" applyFont="1" applyFill="1" applyBorder="1" applyAlignment="1" applyProtection="1">
      <alignment vertical="center"/>
      <protection locked="0"/>
    </xf>
    <xf numFmtId="178" fontId="23" fillId="0" borderId="13" xfId="0" applyNumberFormat="1" applyFont="1" applyFill="1" applyBorder="1" applyAlignment="1" applyProtection="1">
      <alignment vertical="center"/>
      <protection locked="0"/>
    </xf>
    <xf numFmtId="178" fontId="15" fillId="0" borderId="0" xfId="0" applyNumberFormat="1" applyFont="1" applyBorder="1" applyAlignment="1">
      <alignment vertical="center"/>
    </xf>
    <xf numFmtId="178" fontId="15" fillId="0" borderId="46" xfId="0" applyNumberFormat="1" applyFont="1" applyBorder="1" applyAlignment="1">
      <alignment vertical="center"/>
    </xf>
    <xf numFmtId="178" fontId="23" fillId="3" borderId="13" xfId="0" applyNumberFormat="1" applyFont="1" applyFill="1" applyBorder="1" applyAlignment="1" applyProtection="1">
      <alignment vertical="center"/>
      <protection locked="0"/>
    </xf>
    <xf numFmtId="178" fontId="17" fillId="0" borderId="15" xfId="0" applyNumberFormat="1" applyFont="1" applyBorder="1" applyAlignment="1">
      <alignment horizontal="right" vertical="center"/>
    </xf>
    <xf numFmtId="178" fontId="15" fillId="0" borderId="27" xfId="0" applyNumberFormat="1" applyFont="1" applyBorder="1" applyAlignment="1">
      <alignment vertical="center"/>
    </xf>
    <xf numFmtId="171" fontId="17" fillId="0" borderId="39" xfId="0" applyNumberFormat="1" applyFont="1" applyBorder="1" applyAlignment="1">
      <alignment horizontal="right" vertical="center"/>
    </xf>
    <xf numFmtId="171" fontId="15" fillId="0" borderId="0" xfId="0" applyNumberFormat="1" applyFont="1" applyBorder="1" applyAlignment="1">
      <alignment vertical="center"/>
    </xf>
    <xf numFmtId="171" fontId="15" fillId="0" borderId="7" xfId="0" applyNumberFormat="1" applyFont="1" applyBorder="1" applyAlignment="1">
      <alignment vertical="center"/>
    </xf>
    <xf numFmtId="171" fontId="15" fillId="0" borderId="46" xfId="0" applyNumberFormat="1" applyFont="1" applyBorder="1" applyAlignment="1">
      <alignment vertical="center"/>
    </xf>
    <xf numFmtId="171" fontId="15" fillId="0" borderId="97" xfId="1" applyNumberFormat="1" applyFont="1" applyFill="1" applyBorder="1" applyAlignment="1">
      <alignment vertical="center"/>
    </xf>
    <xf numFmtId="171" fontId="25" fillId="0" borderId="25" xfId="1" applyNumberFormat="1" applyFont="1" applyBorder="1" applyAlignment="1" applyProtection="1">
      <alignment vertical="center"/>
    </xf>
    <xf numFmtId="171" fontId="15" fillId="0" borderId="27" xfId="0" applyNumberFormat="1" applyFont="1" applyBorder="1" applyAlignment="1">
      <alignment vertical="center"/>
    </xf>
    <xf numFmtId="171" fontId="15" fillId="0" borderId="100" xfId="1" applyNumberFormat="1" applyFont="1" applyBorder="1" applyAlignment="1">
      <alignment vertical="center"/>
    </xf>
    <xf numFmtId="0" fontId="17" fillId="0" borderId="43" xfId="0" applyFont="1" applyBorder="1" applyAlignment="1">
      <alignment horizontal="center" vertical="center"/>
    </xf>
    <xf numFmtId="0" fontId="17" fillId="0" borderId="33" xfId="0" applyFont="1" applyBorder="1" applyAlignment="1">
      <alignment horizontal="center" vertical="center"/>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7" fillId="0" borderId="62" xfId="0" applyFont="1" applyBorder="1" applyAlignment="1">
      <alignment horizontal="center" vertical="center" wrapText="1"/>
    </xf>
    <xf numFmtId="171" fontId="17" fillId="0" borderId="13" xfId="0" applyNumberFormat="1" applyFont="1" applyBorder="1" applyAlignment="1">
      <alignment horizontal="center" vertical="center"/>
    </xf>
    <xf numFmtId="171" fontId="17" fillId="0" borderId="62" xfId="0" applyNumberFormat="1" applyFont="1" applyBorder="1" applyAlignment="1">
      <alignment horizontal="center" vertical="center" wrapText="1"/>
    </xf>
    <xf numFmtId="0" fontId="17" fillId="0" borderId="22" xfId="0" applyFont="1" applyBorder="1" applyAlignment="1">
      <alignment horizontal="right" vertical="center"/>
    </xf>
    <xf numFmtId="0" fontId="17" fillId="0" borderId="1" xfId="0" applyFont="1" applyBorder="1" applyAlignment="1">
      <alignment horizontal="right" vertical="center"/>
    </xf>
    <xf numFmtId="178" fontId="17" fillId="0" borderId="1" xfId="0" applyNumberFormat="1" applyFont="1" applyBorder="1" applyAlignment="1">
      <alignment horizontal="right" vertical="center"/>
    </xf>
    <xf numFmtId="171" fontId="17" fillId="0" borderId="67" xfId="0" applyNumberFormat="1" applyFont="1" applyBorder="1" applyAlignment="1">
      <alignment horizontal="right" vertical="center"/>
    </xf>
    <xf numFmtId="171" fontId="15" fillId="0" borderId="51" xfId="1" applyNumberFormat="1" applyFont="1" applyBorder="1" applyAlignment="1">
      <alignment vertical="center"/>
    </xf>
    <xf numFmtId="171" fontId="17" fillId="0" borderId="49" xfId="0" applyNumberFormat="1" applyFont="1" applyBorder="1" applyAlignment="1">
      <alignment horizontal="right" vertical="center"/>
    </xf>
    <xf numFmtId="171" fontId="17" fillId="0" borderId="51" xfId="1" applyNumberFormat="1" applyFont="1" applyBorder="1" applyAlignment="1">
      <alignment vertical="center"/>
    </xf>
    <xf numFmtId="0" fontId="23" fillId="0" borderId="101" xfId="0" applyFont="1" applyFill="1" applyBorder="1" applyAlignment="1" applyProtection="1">
      <alignment vertical="center"/>
      <protection locked="0"/>
    </xf>
    <xf numFmtId="0" fontId="23" fillId="0" borderId="102" xfId="0" applyFont="1" applyFill="1" applyBorder="1" applyAlignment="1" applyProtection="1">
      <alignment vertical="center"/>
      <protection locked="0"/>
    </xf>
    <xf numFmtId="0" fontId="23" fillId="0" borderId="103" xfId="0" applyFont="1" applyFill="1" applyBorder="1" applyAlignment="1" applyProtection="1">
      <alignment vertical="center"/>
      <protection locked="0"/>
    </xf>
    <xf numFmtId="171" fontId="23" fillId="0" borderId="103" xfId="0" applyNumberFormat="1" applyFont="1" applyFill="1" applyBorder="1" applyAlignment="1" applyProtection="1">
      <alignment vertical="center"/>
      <protection locked="0"/>
    </xf>
    <xf numFmtId="0" fontId="17" fillId="0" borderId="81" xfId="0" applyFont="1" applyBorder="1" applyAlignment="1">
      <alignment horizontal="right" vertical="center"/>
    </xf>
    <xf numFmtId="0" fontId="17" fillId="0" borderId="82" xfId="0" applyFont="1" applyBorder="1" applyAlignment="1">
      <alignment horizontal="right" vertical="center"/>
    </xf>
    <xf numFmtId="171" fontId="17" fillId="0" borderId="79" xfId="0" applyNumberFormat="1" applyFont="1" applyBorder="1" applyAlignment="1">
      <alignment horizontal="right" vertical="center"/>
    </xf>
    <xf numFmtId="171" fontId="15" fillId="0" borderId="95" xfId="1" applyNumberFormat="1" applyFont="1" applyBorder="1" applyAlignment="1">
      <alignment vertical="center"/>
    </xf>
    <xf numFmtId="9" fontId="21" fillId="3" borderId="41" xfId="15" applyFont="1" applyFill="1" applyBorder="1" applyAlignment="1" applyProtection="1">
      <alignment vertical="center"/>
      <protection locked="0"/>
    </xf>
    <xf numFmtId="9" fontId="21" fillId="3" borderId="13" xfId="15" applyFont="1" applyFill="1" applyBorder="1" applyAlignment="1" applyProtection="1">
      <alignment vertical="center"/>
      <protection locked="0"/>
    </xf>
    <xf numFmtId="171" fontId="7" fillId="0" borderId="7" xfId="0" applyNumberFormat="1" applyFont="1" applyBorder="1" applyAlignment="1">
      <alignment horizontal="right" vertical="center"/>
    </xf>
    <xf numFmtId="171" fontId="5" fillId="0" borderId="104" xfId="1" applyNumberFormat="1" applyFont="1" applyBorder="1" applyAlignment="1" applyProtection="1">
      <alignment vertical="center"/>
    </xf>
    <xf numFmtId="171" fontId="5" fillId="0" borderId="55" xfId="1" applyNumberFormat="1" applyFont="1" applyBorder="1" applyAlignment="1" applyProtection="1">
      <alignment vertical="center"/>
    </xf>
    <xf numFmtId="171" fontId="13" fillId="0" borderId="7" xfId="0" applyNumberFormat="1" applyFont="1" applyBorder="1" applyAlignment="1">
      <alignment vertical="center"/>
    </xf>
    <xf numFmtId="171" fontId="5" fillId="0" borderId="63" xfId="1" applyNumberFormat="1" applyFont="1" applyBorder="1" applyAlignment="1" applyProtection="1">
      <alignment vertical="center"/>
    </xf>
    <xf numFmtId="171" fontId="5" fillId="0" borderId="25" xfId="1" applyNumberFormat="1" applyFont="1" applyBorder="1" applyAlignment="1" applyProtection="1">
      <alignment vertical="center"/>
    </xf>
    <xf numFmtId="171" fontId="5" fillId="0" borderId="95" xfId="1" applyNumberFormat="1" applyFont="1" applyBorder="1" applyAlignment="1" applyProtection="1">
      <alignment vertical="center"/>
    </xf>
    <xf numFmtId="171" fontId="5" fillId="0" borderId="105" xfId="1" applyNumberFormat="1" applyFont="1" applyBorder="1" applyAlignment="1" applyProtection="1">
      <alignment vertical="center"/>
    </xf>
    <xf numFmtId="171" fontId="4" fillId="0" borderId="106" xfId="1" applyNumberFormat="1" applyFont="1" applyBorder="1" applyAlignment="1" applyProtection="1">
      <alignment vertical="center"/>
    </xf>
    <xf numFmtId="171" fontId="4" fillId="0" borderId="107" xfId="1" applyNumberFormat="1" applyFont="1" applyBorder="1" applyAlignment="1">
      <alignment vertical="center"/>
    </xf>
    <xf numFmtId="0" fontId="21" fillId="0" borderId="103" xfId="0" applyFont="1" applyBorder="1" applyAlignment="1" applyProtection="1">
      <alignment vertical="center"/>
      <protection locked="0"/>
    </xf>
    <xf numFmtId="0" fontId="26" fillId="0" borderId="81" xfId="0" applyFont="1" applyBorder="1" applyAlignment="1">
      <alignment horizontal="left" vertical="center"/>
    </xf>
    <xf numFmtId="0" fontId="7" fillId="0" borderId="82" xfId="0" applyFont="1" applyBorder="1" applyAlignment="1">
      <alignment horizontal="right" vertical="center"/>
    </xf>
    <xf numFmtId="171" fontId="13" fillId="3" borderId="9" xfId="0" applyNumberFormat="1" applyFont="1" applyFill="1" applyBorder="1" applyAlignment="1">
      <alignment vertical="center"/>
    </xf>
    <xf numFmtId="171" fontId="7" fillId="3" borderId="9" xfId="0" applyNumberFormat="1" applyFont="1" applyFill="1" applyBorder="1" applyAlignment="1">
      <alignment horizontal="right" vertical="center"/>
    </xf>
    <xf numFmtId="171" fontId="13" fillId="0" borderId="0" xfId="0" applyNumberFormat="1" applyFont="1" applyBorder="1" applyAlignment="1">
      <alignment vertical="center"/>
    </xf>
    <xf numFmtId="171" fontId="13" fillId="0" borderId="21" xfId="0" applyNumberFormat="1" applyFont="1" applyBorder="1" applyAlignment="1">
      <alignment vertical="center"/>
    </xf>
    <xf numFmtId="171" fontId="13" fillId="0" borderId="9" xfId="0" applyNumberFormat="1" applyFont="1" applyBorder="1" applyAlignment="1">
      <alignment vertical="center" wrapText="1"/>
    </xf>
    <xf numFmtId="171" fontId="7" fillId="0" borderId="0" xfId="0" applyNumberFormat="1" applyFont="1" applyBorder="1" applyAlignment="1">
      <alignment horizontal="right" vertical="center"/>
    </xf>
    <xf numFmtId="171" fontId="7" fillId="0" borderId="79" xfId="0" applyNumberFormat="1" applyFont="1" applyBorder="1" applyAlignment="1">
      <alignment horizontal="right" vertical="center"/>
    </xf>
    <xf numFmtId="0" fontId="0" fillId="0" borderId="5" xfId="0" applyBorder="1" applyAlignment="1">
      <alignment vertical="center"/>
    </xf>
    <xf numFmtId="0" fontId="0" fillId="0" borderId="0" xfId="0" applyAlignment="1">
      <alignment vertical="center"/>
    </xf>
    <xf numFmtId="0" fontId="4" fillId="0" borderId="0" xfId="0" applyFont="1" applyBorder="1" applyAlignment="1">
      <alignment horizontal="right" vertical="center"/>
    </xf>
    <xf numFmtId="172" fontId="15" fillId="6" borderId="35" xfId="0" applyNumberFormat="1" applyFont="1" applyFill="1" applyBorder="1" applyAlignment="1" applyProtection="1">
      <alignment vertical="center"/>
    </xf>
    <xf numFmtId="0" fontId="37" fillId="0" borderId="7" xfId="0" applyFont="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20" fillId="7" borderId="4" xfId="0" applyFont="1" applyFill="1" applyBorder="1" applyAlignment="1" applyProtection="1">
      <alignment horizontal="center" vertical="center" wrapText="1"/>
    </xf>
    <xf numFmtId="174" fontId="7" fillId="0" borderId="4" xfId="0" applyNumberFormat="1" applyFont="1" applyFill="1" applyBorder="1" applyAlignment="1" applyProtection="1">
      <alignment horizontal="right" vertical="center"/>
    </xf>
    <xf numFmtId="0" fontId="13" fillId="3" borderId="9" xfId="0" applyFont="1" applyFill="1" applyBorder="1" applyAlignment="1" applyProtection="1">
      <alignment vertical="center"/>
      <protection locked="0"/>
    </xf>
    <xf numFmtId="49" fontId="15" fillId="3" borderId="37" xfId="0" applyNumberFormat="1" applyFont="1" applyFill="1" applyBorder="1" applyAlignment="1" applyProtection="1">
      <alignment vertical="center"/>
      <protection locked="0"/>
    </xf>
    <xf numFmtId="0" fontId="30" fillId="0" borderId="108" xfId="0" applyFont="1" applyFill="1" applyBorder="1" applyAlignment="1" applyProtection="1">
      <alignment horizontal="right" vertical="center"/>
    </xf>
    <xf numFmtId="0" fontId="32" fillId="3" borderId="3" xfId="0" applyFont="1" applyFill="1" applyBorder="1" applyAlignment="1" applyProtection="1">
      <alignment horizontal="center" vertical="center"/>
      <protection locked="0"/>
    </xf>
    <xf numFmtId="1" fontId="82" fillId="3" borderId="9" xfId="0" applyNumberFormat="1" applyFont="1" applyFill="1" applyBorder="1" applyAlignment="1" applyProtection="1">
      <alignment horizontal="center" vertical="center"/>
      <protection locked="0"/>
    </xf>
    <xf numFmtId="0" fontId="32" fillId="0" borderId="9" xfId="0" applyFont="1" applyBorder="1" applyAlignment="1">
      <alignment horizontal="right" vertical="center"/>
    </xf>
    <xf numFmtId="44" fontId="32" fillId="3" borderId="35" xfId="0" applyNumberFormat="1" applyFont="1" applyFill="1" applyBorder="1" applyAlignment="1" applyProtection="1">
      <alignment vertical="center"/>
      <protection locked="0"/>
    </xf>
    <xf numFmtId="0" fontId="49" fillId="0" borderId="109" xfId="0" applyFont="1" applyFill="1" applyBorder="1" applyAlignment="1" applyProtection="1">
      <alignment horizontal="center" vertical="center"/>
    </xf>
    <xf numFmtId="0" fontId="30" fillId="3" borderId="13" xfId="0" applyFont="1" applyFill="1" applyBorder="1" applyAlignment="1" applyProtection="1">
      <alignment horizontal="center" vertical="center"/>
      <protection locked="0"/>
    </xf>
    <xf numFmtId="0" fontId="44" fillId="3" borderId="9" xfId="0" applyFont="1" applyFill="1" applyBorder="1" applyAlignment="1" applyProtection="1">
      <alignment horizontal="center" vertical="center"/>
      <protection locked="0"/>
    </xf>
    <xf numFmtId="0" fontId="15" fillId="0" borderId="17" xfId="0" applyFont="1" applyFill="1" applyBorder="1" applyAlignment="1" applyProtection="1">
      <alignment horizontal="left" vertical="center"/>
    </xf>
    <xf numFmtId="0" fontId="15" fillId="0" borderId="15" xfId="0" applyFont="1" applyFill="1" applyBorder="1" applyAlignment="1" applyProtection="1">
      <alignment vertical="center"/>
    </xf>
    <xf numFmtId="0" fontId="49" fillId="0" borderId="45" xfId="0" applyFont="1" applyFill="1" applyBorder="1" applyAlignment="1" applyProtection="1">
      <alignment horizontal="center" vertical="center"/>
    </xf>
    <xf numFmtId="0" fontId="15" fillId="0" borderId="110" xfId="0" applyFont="1" applyFill="1" applyBorder="1" applyAlignment="1" applyProtection="1">
      <alignment horizontal="left" vertical="center"/>
    </xf>
    <xf numFmtId="0" fontId="0" fillId="0" borderId="111" xfId="0" applyBorder="1" applyAlignment="1">
      <alignment horizontal="left" vertical="center"/>
    </xf>
    <xf numFmtId="0" fontId="0" fillId="0" borderId="112" xfId="0" applyBorder="1" applyAlignment="1">
      <alignment horizontal="left" vertical="center"/>
    </xf>
    <xf numFmtId="0" fontId="85" fillId="0" borderId="113" xfId="0" applyFont="1" applyFill="1" applyBorder="1" applyAlignment="1" applyProtection="1">
      <alignment horizontal="right" vertical="center"/>
    </xf>
    <xf numFmtId="9" fontId="32" fillId="3" borderId="9" xfId="0" applyNumberFormat="1" applyFont="1" applyFill="1" applyBorder="1" applyAlignment="1" applyProtection="1">
      <alignment horizontal="center" vertical="center"/>
      <protection locked="0"/>
    </xf>
    <xf numFmtId="0" fontId="15" fillId="0" borderId="109" xfId="0" applyFont="1" applyFill="1" applyBorder="1" applyAlignment="1" applyProtection="1">
      <alignment horizontal="right" vertical="center"/>
    </xf>
    <xf numFmtId="0" fontId="4" fillId="0" borderId="0" xfId="0" applyFont="1" applyBorder="1" applyAlignment="1">
      <alignment vertical="center"/>
    </xf>
    <xf numFmtId="0" fontId="32" fillId="0" borderId="0" xfId="0" applyFont="1" applyFill="1"/>
    <xf numFmtId="0" fontId="86" fillId="0" borderId="0" xfId="0" applyFont="1" applyFill="1"/>
    <xf numFmtId="0" fontId="26" fillId="0" borderId="87" xfId="0" applyFont="1" applyFill="1" applyBorder="1" applyAlignment="1"/>
    <xf numFmtId="0" fontId="26" fillId="0" borderId="88" xfId="0" applyFont="1" applyFill="1" applyBorder="1" applyAlignment="1"/>
    <xf numFmtId="0" fontId="26" fillId="0" borderId="88" xfId="0" applyFont="1" applyFill="1" applyBorder="1" applyAlignment="1" applyProtection="1">
      <alignment wrapText="1"/>
    </xf>
    <xf numFmtId="0" fontId="26" fillId="0" borderId="88" xfId="0" applyFont="1" applyFill="1" applyBorder="1" applyAlignment="1" applyProtection="1"/>
    <xf numFmtId="0" fontId="26" fillId="0" borderId="88" xfId="0" applyFont="1" applyFill="1" applyBorder="1" applyAlignment="1" applyProtection="1">
      <alignment horizontal="center" wrapText="1"/>
    </xf>
    <xf numFmtId="0" fontId="26" fillId="0" borderId="94" xfId="0" applyFont="1" applyFill="1" applyBorder="1" applyAlignment="1">
      <alignment horizontal="center"/>
    </xf>
    <xf numFmtId="0" fontId="70" fillId="0" borderId="89" xfId="0" applyFont="1" applyFill="1" applyBorder="1" applyAlignment="1">
      <alignment vertical="center"/>
    </xf>
    <xf numFmtId="0" fontId="70" fillId="0" borderId="9" xfId="0" applyFont="1" applyBorder="1"/>
    <xf numFmtId="9" fontId="70" fillId="0" borderId="9" xfId="15" applyFont="1" applyFill="1" applyBorder="1" applyAlignment="1">
      <alignment horizontal="center" vertical="center" wrapText="1"/>
    </xf>
    <xf numFmtId="0" fontId="70" fillId="0" borderId="9" xfId="0" applyFont="1" applyFill="1" applyBorder="1" applyAlignment="1">
      <alignment vertical="center"/>
    </xf>
    <xf numFmtId="9" fontId="70" fillId="0" borderId="9" xfId="15" applyFont="1" applyFill="1" applyBorder="1" applyAlignment="1">
      <alignment vertical="center"/>
    </xf>
    <xf numFmtId="10" fontId="70" fillId="0" borderId="90" xfId="0" applyNumberFormat="1" applyFont="1" applyFill="1" applyBorder="1" applyAlignment="1">
      <alignment vertical="center"/>
    </xf>
    <xf numFmtId="0" fontId="70" fillId="0" borderId="91" xfId="0" applyFont="1" applyFill="1" applyBorder="1" applyAlignment="1">
      <alignment vertical="center"/>
    </xf>
    <xf numFmtId="0" fontId="70" fillId="0" borderId="92" xfId="0" applyFont="1" applyBorder="1"/>
    <xf numFmtId="9" fontId="70" fillId="0" borderId="92" xfId="15" applyFont="1" applyFill="1" applyBorder="1" applyAlignment="1">
      <alignment horizontal="center" vertical="center" wrapText="1"/>
    </xf>
    <xf numFmtId="0" fontId="70" fillId="0" borderId="92" xfId="0" applyFont="1" applyFill="1" applyBorder="1" applyAlignment="1">
      <alignment vertical="center"/>
    </xf>
    <xf numFmtId="9" fontId="70" fillId="0" borderId="92" xfId="15" applyFont="1" applyFill="1" applyBorder="1" applyAlignment="1">
      <alignment vertical="center"/>
    </xf>
    <xf numFmtId="10" fontId="70" fillId="0" borderId="93" xfId="0" applyNumberFormat="1" applyFont="1" applyFill="1" applyBorder="1" applyAlignment="1">
      <alignment vertical="center"/>
    </xf>
    <xf numFmtId="0" fontId="4" fillId="0" borderId="0" xfId="0" applyFont="1" applyBorder="1" applyAlignment="1">
      <alignment wrapText="1"/>
    </xf>
    <xf numFmtId="0" fontId="4" fillId="0" borderId="0" xfId="0" applyFont="1" applyBorder="1" applyAlignment="1">
      <alignment horizontal="center" wrapText="1"/>
    </xf>
    <xf numFmtId="0" fontId="0" fillId="0" borderId="0" xfId="0" applyBorder="1" applyAlignment="1">
      <alignment wrapText="1"/>
    </xf>
    <xf numFmtId="0" fontId="70" fillId="0" borderId="0" xfId="0" applyFont="1" applyFill="1" applyBorder="1" applyAlignment="1">
      <alignment vertical="center"/>
    </xf>
    <xf numFmtId="0" fontId="70" fillId="0" borderId="0" xfId="0" applyFont="1" applyBorder="1"/>
    <xf numFmtId="9" fontId="70" fillId="0" borderId="0" xfId="15" applyFont="1" applyFill="1" applyBorder="1" applyAlignment="1">
      <alignment horizontal="center" vertical="center" wrapText="1"/>
    </xf>
    <xf numFmtId="9" fontId="70" fillId="0" borderId="0" xfId="15" applyFont="1" applyFill="1" applyBorder="1" applyAlignment="1">
      <alignment vertical="center"/>
    </xf>
    <xf numFmtId="10" fontId="70" fillId="0" borderId="0" xfId="0" applyNumberFormat="1" applyFont="1" applyFill="1" applyBorder="1" applyAlignment="1">
      <alignment vertical="center"/>
    </xf>
    <xf numFmtId="44" fontId="7" fillId="0" borderId="4" xfId="0" applyNumberFormat="1" applyFont="1" applyBorder="1" applyAlignment="1" applyProtection="1">
      <alignment vertical="center"/>
    </xf>
    <xf numFmtId="44" fontId="4" fillId="0" borderId="7" xfId="0" applyNumberFormat="1" applyFont="1" applyFill="1" applyBorder="1" applyAlignment="1" applyProtection="1">
      <alignment vertical="center"/>
    </xf>
    <xf numFmtId="44" fontId="4" fillId="0" borderId="29" xfId="0" applyNumberFormat="1" applyFont="1" applyFill="1" applyBorder="1" applyAlignment="1" applyProtection="1">
      <alignment vertical="center"/>
    </xf>
    <xf numFmtId="44" fontId="5" fillId="0" borderId="7" xfId="0" applyNumberFormat="1" applyFont="1" applyFill="1" applyBorder="1" applyAlignment="1" applyProtection="1">
      <alignment vertical="center"/>
    </xf>
    <xf numFmtId="44" fontId="5" fillId="0" borderId="107" xfId="0" applyNumberFormat="1" applyFont="1" applyFill="1" applyBorder="1" applyAlignment="1" applyProtection="1">
      <alignment vertical="center"/>
    </xf>
    <xf numFmtId="44" fontId="34" fillId="0" borderId="29" xfId="0" applyNumberFormat="1" applyFont="1" applyFill="1" applyBorder="1" applyAlignment="1" applyProtection="1">
      <alignment vertical="center"/>
    </xf>
    <xf numFmtId="44" fontId="34" fillId="0" borderId="107" xfId="0" applyNumberFormat="1" applyFont="1" applyFill="1" applyBorder="1" applyAlignment="1" applyProtection="1">
      <alignment vertical="center"/>
    </xf>
    <xf numFmtId="44" fontId="34" fillId="0" borderId="85" xfId="0" applyNumberFormat="1" applyFont="1" applyFill="1" applyBorder="1" applyAlignment="1" applyProtection="1">
      <alignment vertical="center"/>
    </xf>
    <xf numFmtId="44" fontId="31" fillId="0" borderId="29" xfId="0" applyNumberFormat="1" applyFont="1" applyFill="1" applyBorder="1" applyAlignment="1" applyProtection="1">
      <alignment vertical="center"/>
    </xf>
    <xf numFmtId="44" fontId="6" fillId="0" borderId="29" xfId="0" applyNumberFormat="1" applyFont="1" applyFill="1" applyBorder="1" applyAlignment="1" applyProtection="1">
      <alignment vertical="center"/>
    </xf>
    <xf numFmtId="44" fontId="4" fillId="0" borderId="7" xfId="0" applyNumberFormat="1" applyFont="1" applyBorder="1" applyAlignment="1" applyProtection="1">
      <alignment vertical="center"/>
    </xf>
    <xf numFmtId="44" fontId="4" fillId="0" borderId="107" xfId="0" applyNumberFormat="1" applyFont="1" applyBorder="1" applyAlignment="1" applyProtection="1">
      <alignment vertical="center"/>
    </xf>
    <xf numFmtId="44" fontId="7" fillId="0" borderId="29" xfId="0" applyNumberFormat="1" applyFont="1" applyBorder="1" applyAlignment="1" applyProtection="1">
      <alignment vertical="center"/>
    </xf>
    <xf numFmtId="44" fontId="5" fillId="0" borderId="28" xfId="0" applyNumberFormat="1" applyFont="1" applyFill="1" applyBorder="1" applyAlignment="1" applyProtection="1">
      <alignment vertical="center"/>
    </xf>
    <xf numFmtId="44" fontId="70" fillId="0" borderId="114" xfId="0" applyNumberFormat="1" applyFont="1" applyFill="1" applyBorder="1" applyAlignment="1" applyProtection="1">
      <alignment vertical="center"/>
    </xf>
    <xf numFmtId="44" fontId="31" fillId="0" borderId="7" xfId="0" applyNumberFormat="1" applyFont="1" applyFill="1" applyBorder="1" applyAlignment="1" applyProtection="1">
      <alignment vertical="center"/>
    </xf>
    <xf numFmtId="44" fontId="5" fillId="0" borderId="65" xfId="0" applyNumberFormat="1" applyFont="1" applyFill="1" applyBorder="1" applyAlignment="1" applyProtection="1">
      <alignment vertical="center"/>
    </xf>
    <xf numFmtId="44" fontId="4" fillId="0" borderId="59" xfId="0" applyNumberFormat="1" applyFont="1" applyFill="1" applyBorder="1" applyAlignment="1" applyProtection="1">
      <alignment vertical="center"/>
    </xf>
    <xf numFmtId="44" fontId="7" fillId="0" borderId="62" xfId="0" applyNumberFormat="1" applyFont="1" applyBorder="1" applyAlignment="1" applyProtection="1">
      <alignment vertical="center"/>
    </xf>
    <xf numFmtId="44" fontId="7" fillId="0" borderId="106" xfId="0" applyNumberFormat="1" applyFont="1" applyBorder="1" applyAlignment="1" applyProtection="1">
      <alignment vertical="center"/>
    </xf>
    <xf numFmtId="44" fontId="4" fillId="0" borderId="107" xfId="0" applyNumberFormat="1" applyFont="1" applyFill="1" applyBorder="1" applyAlignment="1" applyProtection="1">
      <alignment vertical="center"/>
    </xf>
    <xf numFmtId="44" fontId="4" fillId="0" borderId="115" xfId="0" applyNumberFormat="1" applyFont="1" applyBorder="1" applyAlignment="1" applyProtection="1">
      <alignment vertical="center"/>
    </xf>
    <xf numFmtId="44" fontId="34" fillId="0" borderId="7" xfId="0" applyNumberFormat="1" applyFont="1" applyFill="1" applyBorder="1" applyAlignment="1" applyProtection="1">
      <alignment vertical="center"/>
    </xf>
    <xf numFmtId="44" fontId="31" fillId="0" borderId="116" xfId="0" applyNumberFormat="1" applyFont="1" applyFill="1" applyBorder="1" applyAlignment="1" applyProtection="1">
      <alignment vertical="center"/>
    </xf>
    <xf numFmtId="44" fontId="17" fillId="0" borderId="29" xfId="0" applyNumberFormat="1" applyFont="1" applyBorder="1" applyAlignment="1" applyProtection="1">
      <alignment vertical="center"/>
    </xf>
    <xf numFmtId="44" fontId="34" fillId="0" borderId="28" xfId="0" applyNumberFormat="1" applyFont="1" applyFill="1" applyBorder="1" applyAlignment="1" applyProtection="1">
      <alignment vertical="center"/>
    </xf>
    <xf numFmtId="44" fontId="70" fillId="0" borderId="107" xfId="0" applyNumberFormat="1" applyFont="1" applyFill="1" applyBorder="1" applyAlignment="1" applyProtection="1">
      <alignment vertical="center"/>
    </xf>
    <xf numFmtId="0" fontId="0" fillId="0" borderId="82" xfId="0" applyBorder="1"/>
    <xf numFmtId="0" fontId="53" fillId="0" borderId="82" xfId="0" applyFont="1" applyFill="1" applyBorder="1" applyAlignment="1" applyProtection="1">
      <alignment horizontal="right" vertical="center"/>
    </xf>
    <xf numFmtId="10" fontId="32" fillId="0" borderId="82" xfId="0" applyNumberFormat="1" applyFont="1" applyFill="1" applyBorder="1" applyAlignment="1" applyProtection="1">
      <alignment horizontal="right" vertical="center"/>
    </xf>
    <xf numFmtId="44" fontId="32" fillId="0" borderId="116" xfId="0" applyNumberFormat="1" applyFont="1" applyFill="1" applyBorder="1" applyAlignment="1" applyProtection="1">
      <alignment vertical="center"/>
    </xf>
    <xf numFmtId="174" fontId="4" fillId="0" borderId="0" xfId="0" applyNumberFormat="1" applyFont="1" applyBorder="1" applyAlignment="1">
      <alignment vertical="center"/>
    </xf>
    <xf numFmtId="6" fontId="4" fillId="0" borderId="0" xfId="0" applyNumberFormat="1" applyFont="1" applyBorder="1" applyAlignment="1">
      <alignment vertical="center"/>
    </xf>
    <xf numFmtId="170" fontId="4" fillId="0" borderId="0" xfId="15" applyNumberFormat="1" applyFont="1" applyBorder="1" applyAlignment="1">
      <alignment vertical="center"/>
    </xf>
    <xf numFmtId="44" fontId="4" fillId="0" borderId="117" xfId="0" applyNumberFormat="1" applyFont="1" applyFill="1" applyBorder="1" applyAlignment="1" applyProtection="1">
      <alignment horizontal="right" vertical="center"/>
    </xf>
    <xf numFmtId="44" fontId="4" fillId="0" borderId="118" xfId="0" applyNumberFormat="1" applyFont="1" applyFill="1" applyBorder="1" applyAlignment="1" applyProtection="1">
      <alignment horizontal="right" vertical="center"/>
    </xf>
    <xf numFmtId="44" fontId="65" fillId="3" borderId="35" xfId="0" applyNumberFormat="1" applyFont="1" applyFill="1" applyBorder="1" applyAlignment="1" applyProtection="1">
      <alignment horizontal="right" vertical="center"/>
      <protection locked="0"/>
    </xf>
    <xf numFmtId="44" fontId="65" fillId="3" borderId="98" xfId="0" applyNumberFormat="1" applyFont="1" applyFill="1" applyBorder="1" applyAlignment="1" applyProtection="1">
      <alignment horizontal="right" vertical="center"/>
      <protection locked="0"/>
    </xf>
    <xf numFmtId="44" fontId="4" fillId="0" borderId="119" xfId="0" applyNumberFormat="1" applyFont="1" applyFill="1" applyBorder="1" applyAlignment="1" applyProtection="1">
      <alignment horizontal="right" vertical="center"/>
    </xf>
    <xf numFmtId="44" fontId="4" fillId="8" borderId="97" xfId="0" applyNumberFormat="1" applyFont="1" applyFill="1" applyBorder="1" applyAlignment="1" applyProtection="1">
      <alignment horizontal="right" vertical="center"/>
    </xf>
    <xf numFmtId="44" fontId="15" fillId="3" borderId="25" xfId="0" applyNumberFormat="1" applyFont="1" applyFill="1" applyBorder="1" applyAlignment="1" applyProtection="1">
      <alignment horizontal="right" vertical="center"/>
      <protection locked="0"/>
    </xf>
    <xf numFmtId="44" fontId="4" fillId="0" borderId="25" xfId="0" applyNumberFormat="1" applyFont="1" applyFill="1" applyBorder="1" applyAlignment="1" applyProtection="1">
      <alignment horizontal="right" vertical="center"/>
    </xf>
    <xf numFmtId="44" fontId="4" fillId="3" borderId="25" xfId="0" applyNumberFormat="1" applyFont="1" applyFill="1" applyBorder="1" applyAlignment="1" applyProtection="1">
      <alignment horizontal="right" vertical="center"/>
      <protection locked="0"/>
    </xf>
    <xf numFmtId="44" fontId="4" fillId="8" borderId="51" xfId="0" applyNumberFormat="1" applyFont="1" applyFill="1" applyBorder="1" applyAlignment="1" applyProtection="1">
      <alignment horizontal="right" vertical="center"/>
    </xf>
    <xf numFmtId="44" fontId="4" fillId="3" borderId="51" xfId="0" applyNumberFormat="1" applyFont="1" applyFill="1" applyBorder="1" applyAlignment="1" applyProtection="1">
      <alignment horizontal="right" vertical="center"/>
      <protection locked="0"/>
    </xf>
    <xf numFmtId="44" fontId="21" fillId="3" borderId="53" xfId="0" applyNumberFormat="1" applyFont="1" applyFill="1" applyBorder="1" applyAlignment="1" applyProtection="1">
      <alignment vertical="center"/>
      <protection locked="0"/>
    </xf>
    <xf numFmtId="44" fontId="4" fillId="0" borderId="53" xfId="0" applyNumberFormat="1" applyFont="1" applyBorder="1" applyAlignment="1" applyProtection="1">
      <alignment vertical="center"/>
    </xf>
    <xf numFmtId="44" fontId="4" fillId="0" borderId="54" xfId="0" applyNumberFormat="1" applyFont="1" applyBorder="1" applyAlignment="1" applyProtection="1">
      <alignment vertical="center"/>
    </xf>
    <xf numFmtId="44" fontId="7" fillId="0" borderId="73" xfId="0" applyNumberFormat="1" applyFont="1" applyBorder="1" applyAlignment="1" applyProtection="1">
      <alignment vertical="center"/>
    </xf>
    <xf numFmtId="44" fontId="7" fillId="0" borderId="95" xfId="0" applyNumberFormat="1" applyFont="1" applyBorder="1" applyAlignment="1" applyProtection="1">
      <alignment vertical="center"/>
    </xf>
    <xf numFmtId="44" fontId="21" fillId="3" borderId="120" xfId="0" applyNumberFormat="1" applyFont="1" applyFill="1" applyBorder="1" applyAlignment="1" applyProtection="1">
      <alignment vertical="center"/>
      <protection locked="0"/>
    </xf>
    <xf numFmtId="44" fontId="4" fillId="0" borderId="104" xfId="0" applyNumberFormat="1" applyFont="1" applyBorder="1" applyAlignment="1" applyProtection="1">
      <alignment vertical="center"/>
    </xf>
    <xf numFmtId="9" fontId="32" fillId="0" borderId="82" xfId="0" applyNumberFormat="1" applyFont="1" applyFill="1" applyBorder="1" applyAlignment="1" applyProtection="1">
      <alignment horizontal="right" vertical="center"/>
    </xf>
    <xf numFmtId="0" fontId="37" fillId="0" borderId="3" xfId="0" applyFont="1" applyBorder="1" applyAlignment="1" applyProtection="1">
      <alignment horizontal="center" vertical="center" wrapText="1"/>
    </xf>
    <xf numFmtId="44" fontId="65" fillId="3" borderId="88" xfId="0" applyNumberFormat="1" applyFont="1" applyFill="1" applyBorder="1" applyAlignment="1" applyProtection="1">
      <alignment horizontal="right" vertical="center"/>
      <protection locked="0"/>
    </xf>
    <xf numFmtId="44" fontId="17" fillId="3" borderId="9" xfId="0" applyNumberFormat="1" applyFont="1" applyFill="1" applyBorder="1" applyAlignment="1" applyProtection="1">
      <alignment horizontal="right" vertical="center"/>
      <protection locked="0"/>
    </xf>
    <xf numFmtId="44" fontId="65" fillId="3" borderId="9" xfId="0" applyNumberFormat="1" applyFont="1" applyFill="1" applyBorder="1" applyAlignment="1" applyProtection="1">
      <alignment horizontal="right" vertical="center"/>
      <protection locked="0"/>
    </xf>
    <xf numFmtId="44" fontId="65" fillId="3" borderId="92" xfId="0" applyNumberFormat="1" applyFont="1" applyFill="1" applyBorder="1" applyAlignment="1" applyProtection="1">
      <alignment horizontal="right" vertical="center"/>
      <protection locked="0"/>
    </xf>
    <xf numFmtId="44" fontId="4" fillId="8" borderId="121" xfId="0" applyNumberFormat="1" applyFont="1" applyFill="1" applyBorder="1" applyAlignment="1" applyProtection="1">
      <alignment horizontal="right" vertical="center"/>
    </xf>
    <xf numFmtId="0" fontId="20" fillId="2" borderId="80" xfId="0" applyFont="1" applyFill="1" applyBorder="1" applyAlignment="1" applyProtection="1">
      <alignment horizontal="center" vertical="center" wrapText="1"/>
    </xf>
    <xf numFmtId="0" fontId="20" fillId="0" borderId="122" xfId="0" applyFont="1" applyFill="1" applyBorder="1" applyAlignment="1" applyProtection="1">
      <alignment horizontal="center" vertical="center" wrapText="1"/>
    </xf>
    <xf numFmtId="0" fontId="7" fillId="2" borderId="75" xfId="0" applyFont="1" applyFill="1" applyBorder="1" applyAlignment="1" applyProtection="1">
      <alignment horizontal="center" vertical="center" wrapText="1"/>
    </xf>
    <xf numFmtId="0" fontId="30" fillId="3" borderId="123" xfId="0" applyFont="1" applyFill="1" applyBorder="1" applyAlignment="1" applyProtection="1">
      <alignment horizontal="center" vertical="center" wrapText="1"/>
      <protection locked="0"/>
    </xf>
    <xf numFmtId="174" fontId="41" fillId="0" borderId="75" xfId="0" applyNumberFormat="1" applyFont="1" applyFill="1" applyBorder="1" applyAlignment="1" applyProtection="1">
      <alignment horizontal="center" vertical="center"/>
    </xf>
    <xf numFmtId="174" fontId="42" fillId="0" borderId="4" xfId="0" applyNumberFormat="1" applyFont="1" applyFill="1" applyBorder="1" applyAlignment="1" applyProtection="1">
      <alignment horizontal="center" vertical="center"/>
    </xf>
    <xf numFmtId="0" fontId="20" fillId="7" borderId="99" xfId="0" applyFont="1" applyFill="1" applyBorder="1" applyAlignment="1" applyProtection="1">
      <alignment horizontal="center" vertical="center" wrapText="1"/>
    </xf>
    <xf numFmtId="44" fontId="4" fillId="0" borderId="124" xfId="0" applyNumberFormat="1" applyFont="1" applyFill="1" applyBorder="1" applyAlignment="1" applyProtection="1">
      <alignment horizontal="right" vertical="center"/>
    </xf>
    <xf numFmtId="44" fontId="4" fillId="0" borderId="59" xfId="0" applyNumberFormat="1" applyFont="1" applyFill="1" applyBorder="1" applyAlignment="1" applyProtection="1">
      <alignment horizontal="right" vertical="center"/>
    </xf>
    <xf numFmtId="44" fontId="4" fillId="8" borderId="115" xfId="0" applyNumberFormat="1" applyFont="1" applyFill="1" applyBorder="1" applyAlignment="1" applyProtection="1">
      <alignment horizontal="right" vertical="center"/>
    </xf>
    <xf numFmtId="44" fontId="4" fillId="0" borderId="29" xfId="0" applyNumberFormat="1" applyFont="1" applyFill="1" applyBorder="1" applyAlignment="1" applyProtection="1">
      <alignment horizontal="right" vertical="center"/>
    </xf>
    <xf numFmtId="0" fontId="7" fillId="2" borderId="125" xfId="0" applyFont="1" applyFill="1" applyBorder="1" applyAlignment="1" applyProtection="1">
      <alignment horizontal="center" vertical="center" wrapText="1"/>
    </xf>
    <xf numFmtId="170" fontId="4" fillId="0" borderId="0" xfId="15" applyNumberFormat="1" applyFont="1" applyFill="1" applyBorder="1" applyAlignment="1" applyProtection="1">
      <alignment vertical="center"/>
    </xf>
    <xf numFmtId="170" fontId="5" fillId="0" borderId="0" xfId="15" applyNumberFormat="1" applyFont="1" applyFill="1" applyBorder="1" applyAlignment="1" applyProtection="1">
      <alignment vertical="center"/>
    </xf>
    <xf numFmtId="44" fontId="31" fillId="0" borderId="64" xfId="0" applyNumberFormat="1" applyFont="1" applyFill="1" applyBorder="1" applyAlignment="1" applyProtection="1">
      <alignment vertical="center"/>
    </xf>
    <xf numFmtId="170" fontId="4" fillId="0" borderId="0" xfId="0" applyNumberFormat="1" applyFont="1" applyFill="1" applyBorder="1" applyAlignment="1" applyProtection="1">
      <alignment vertical="center"/>
    </xf>
    <xf numFmtId="49" fontId="15" fillId="3" borderId="9" xfId="0" applyNumberFormat="1" applyFont="1" applyFill="1" applyBorder="1" applyAlignment="1" applyProtection="1">
      <alignment vertical="center"/>
      <protection locked="0"/>
    </xf>
    <xf numFmtId="44" fontId="4" fillId="3" borderId="62" xfId="0" applyNumberFormat="1" applyFont="1" applyFill="1" applyBorder="1" applyAlignment="1" applyProtection="1">
      <alignment horizontal="right" vertical="center"/>
      <protection locked="0"/>
    </xf>
    <xf numFmtId="0" fontId="15" fillId="0" borderId="14" xfId="0" applyFont="1" applyFill="1" applyBorder="1" applyAlignment="1" applyProtection="1">
      <alignment horizontal="right" vertical="center"/>
    </xf>
    <xf numFmtId="0" fontId="15" fillId="0" borderId="126" xfId="0" applyFont="1" applyBorder="1" applyAlignment="1">
      <alignment horizontal="right" vertical="center"/>
    </xf>
    <xf numFmtId="0" fontId="15" fillId="0" borderId="3" xfId="0" applyFont="1" applyBorder="1" applyAlignment="1" applyProtection="1">
      <alignment horizontal="right" vertical="center"/>
    </xf>
    <xf numFmtId="0" fontId="15" fillId="0" borderId="112" xfId="0" applyFont="1" applyFill="1" applyBorder="1" applyAlignment="1" applyProtection="1">
      <alignment horizontal="right" vertical="center"/>
    </xf>
    <xf numFmtId="0" fontId="15" fillId="0" borderId="65" xfId="0" applyFont="1" applyFill="1" applyBorder="1" applyAlignment="1" applyProtection="1">
      <alignment vertical="center"/>
    </xf>
    <xf numFmtId="49" fontId="15" fillId="3" borderId="35" xfId="0" applyNumberFormat="1" applyFont="1" applyFill="1" applyBorder="1" applyAlignment="1" applyProtection="1">
      <alignment vertical="center"/>
      <protection locked="0"/>
    </xf>
    <xf numFmtId="0" fontId="15" fillId="9" borderId="18" xfId="0" applyFont="1" applyFill="1" applyBorder="1" applyAlignment="1" applyProtection="1">
      <alignment horizontal="right" vertical="center"/>
    </xf>
    <xf numFmtId="0" fontId="15" fillId="0" borderId="2" xfId="0" applyFont="1" applyBorder="1" applyAlignment="1" applyProtection="1">
      <alignment horizontal="right" vertical="center"/>
    </xf>
    <xf numFmtId="0" fontId="15" fillId="9" borderId="127" xfId="0" applyFont="1" applyFill="1" applyBorder="1" applyAlignment="1" applyProtection="1">
      <alignment horizontal="right" vertical="center"/>
    </xf>
    <xf numFmtId="0" fontId="15" fillId="0" borderId="10" xfId="0" applyFont="1" applyFill="1" applyBorder="1" applyAlignment="1" applyProtection="1">
      <alignment horizontal="right" vertical="center"/>
    </xf>
    <xf numFmtId="0" fontId="15" fillId="0" borderId="11" xfId="0" applyFont="1" applyFill="1" applyBorder="1" applyAlignment="1" applyProtection="1">
      <alignment horizontal="right" vertical="center"/>
    </xf>
    <xf numFmtId="0" fontId="15" fillId="0" borderId="12" xfId="0" applyFont="1" applyFill="1" applyBorder="1" applyAlignment="1" applyProtection="1">
      <alignment horizontal="right" vertical="center"/>
    </xf>
    <xf numFmtId="0" fontId="15" fillId="0" borderId="10" xfId="0" applyFont="1" applyBorder="1" applyAlignment="1" applyProtection="1">
      <alignment horizontal="right" vertical="center"/>
    </xf>
    <xf numFmtId="0" fontId="49" fillId="0" borderId="12" xfId="0" applyFont="1" applyFill="1" applyBorder="1" applyAlignment="1" applyProtection="1">
      <alignment horizontal="right" vertical="center"/>
    </xf>
    <xf numFmtId="0" fontId="15" fillId="0" borderId="11" xfId="0" applyFont="1" applyBorder="1" applyAlignment="1" applyProtection="1">
      <alignment horizontal="right" vertical="center"/>
    </xf>
    <xf numFmtId="0" fontId="15" fillId="0" borderId="128" xfId="0" applyFont="1" applyFill="1" applyBorder="1" applyAlignment="1" applyProtection="1">
      <alignment horizontal="right" vertical="center"/>
    </xf>
    <xf numFmtId="0" fontId="15" fillId="0" borderId="129" xfId="0" applyFont="1" applyFill="1" applyBorder="1" applyAlignment="1" applyProtection="1">
      <alignment horizontal="right" vertical="center"/>
    </xf>
    <xf numFmtId="0" fontId="15" fillId="0" borderId="130" xfId="0" applyFont="1" applyFill="1" applyBorder="1" applyAlignment="1" applyProtection="1">
      <alignment horizontal="right" vertical="center"/>
    </xf>
    <xf numFmtId="0" fontId="15" fillId="0" borderId="131"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12" xfId="0" applyFont="1" applyFill="1" applyBorder="1" applyAlignment="1" applyProtection="1">
      <alignment horizontal="right" vertical="center"/>
    </xf>
    <xf numFmtId="0" fontId="15" fillId="0" borderId="132" xfId="0" applyFont="1" applyFill="1" applyBorder="1" applyAlignment="1" applyProtection="1">
      <alignment horizontal="right" vertical="center"/>
    </xf>
    <xf numFmtId="0" fontId="15" fillId="0" borderId="133" xfId="0" applyFont="1" applyFill="1" applyBorder="1" applyAlignment="1" applyProtection="1">
      <alignment horizontal="right" vertical="center"/>
    </xf>
    <xf numFmtId="0" fontId="4" fillId="0" borderId="109" xfId="0" applyFont="1" applyFill="1" applyBorder="1" applyAlignment="1" applyProtection="1">
      <alignment horizontal="right" vertical="center"/>
    </xf>
    <xf numFmtId="0" fontId="30" fillId="0" borderId="16"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5" fillId="0" borderId="134" xfId="0" applyFont="1" applyFill="1" applyBorder="1" applyAlignment="1" applyProtection="1">
      <alignment horizontal="right" vertical="center"/>
    </xf>
    <xf numFmtId="0" fontId="15" fillId="0" borderId="135" xfId="0" applyFont="1" applyFill="1" applyBorder="1" applyAlignment="1" applyProtection="1">
      <alignment horizontal="right" vertical="center"/>
    </xf>
    <xf numFmtId="0" fontId="30" fillId="0" borderId="30" xfId="0" applyFont="1" applyFill="1" applyBorder="1" applyAlignment="1" applyProtection="1">
      <alignment horizontal="right" vertical="center"/>
    </xf>
    <xf numFmtId="0" fontId="13" fillId="0" borderId="46" xfId="0" applyFont="1" applyFill="1" applyBorder="1" applyAlignment="1" applyProtection="1">
      <alignment horizontal="right" vertical="center"/>
    </xf>
    <xf numFmtId="0" fontId="30" fillId="0" borderId="34" xfId="0" applyFont="1" applyFill="1" applyBorder="1" applyAlignment="1" applyProtection="1">
      <alignment horizontal="right" vertical="center"/>
    </xf>
    <xf numFmtId="0" fontId="30" fillId="0" borderId="39" xfId="0" applyFont="1" applyFill="1" applyBorder="1" applyAlignment="1" applyProtection="1">
      <alignment horizontal="right" vertical="center"/>
    </xf>
    <xf numFmtId="0" fontId="15" fillId="0" borderId="108" xfId="0" applyFont="1" applyFill="1" applyBorder="1" applyAlignment="1" applyProtection="1">
      <alignment horizontal="right" vertical="center"/>
    </xf>
    <xf numFmtId="44" fontId="65" fillId="3" borderId="124" xfId="0" applyNumberFormat="1" applyFont="1" applyFill="1" applyBorder="1" applyAlignment="1" applyProtection="1">
      <alignment horizontal="right" vertical="center"/>
      <protection locked="0"/>
    </xf>
    <xf numFmtId="49" fontId="36" fillId="0" borderId="29" xfId="0" applyNumberFormat="1" applyFont="1" applyBorder="1" applyAlignment="1" applyProtection="1">
      <alignment vertical="center"/>
    </xf>
    <xf numFmtId="0" fontId="13" fillId="0" borderId="0" xfId="0" applyFont="1" applyAlignment="1">
      <alignment vertical="center" wrapText="1"/>
    </xf>
    <xf numFmtId="49" fontId="36" fillId="0" borderId="0" xfId="0" applyNumberFormat="1" applyFont="1" applyFill="1" applyBorder="1" applyAlignment="1" applyProtection="1">
      <alignment horizontal="left" vertical="center"/>
    </xf>
    <xf numFmtId="0" fontId="13" fillId="0" borderId="0" xfId="0" applyFont="1" applyAlignment="1">
      <alignment vertical="center" wrapText="1"/>
    </xf>
    <xf numFmtId="0" fontId="46" fillId="0" borderId="0" xfId="0" applyFont="1" applyBorder="1" applyAlignment="1">
      <alignment horizontal="right" vertical="center"/>
    </xf>
    <xf numFmtId="4" fontId="14" fillId="0" borderId="6" xfId="0" applyNumberFormat="1" applyFont="1" applyBorder="1" applyAlignment="1">
      <alignment horizontal="right" vertical="center"/>
    </xf>
    <xf numFmtId="0" fontId="1" fillId="0" borderId="29" xfId="0" applyFont="1" applyBorder="1" applyAlignment="1">
      <alignment vertical="center"/>
    </xf>
    <xf numFmtId="0" fontId="14" fillId="0" borderId="0" xfId="0" applyFont="1" applyAlignment="1">
      <alignment horizontal="center" vertical="top" wrapText="1"/>
    </xf>
    <xf numFmtId="0" fontId="69" fillId="0" borderId="0" xfId="0" applyFont="1" applyAlignment="1">
      <alignment vertical="center" wrapText="1"/>
    </xf>
    <xf numFmtId="0" fontId="13" fillId="0" borderId="0" xfId="0" applyFont="1" applyAlignment="1">
      <alignment horizontal="center" vertical="top" wrapText="1"/>
    </xf>
    <xf numFmtId="0" fontId="88" fillId="0" borderId="0" xfId="0" applyFont="1" applyAlignment="1">
      <alignment vertical="center" wrapText="1"/>
    </xf>
    <xf numFmtId="0" fontId="89" fillId="0" borderId="0" xfId="0" applyFont="1" applyAlignment="1">
      <alignment vertical="center" wrapText="1"/>
    </xf>
    <xf numFmtId="0" fontId="70" fillId="0" borderId="0" xfId="0" applyFont="1" applyAlignment="1">
      <alignment vertical="center" wrapText="1"/>
    </xf>
    <xf numFmtId="0" fontId="90" fillId="0" borderId="18" xfId="0" applyFont="1" applyBorder="1"/>
    <xf numFmtId="0" fontId="1" fillId="0" borderId="2" xfId="0" applyFont="1" applyBorder="1"/>
    <xf numFmtId="0" fontId="90" fillId="0" borderId="2" xfId="0" applyFont="1" applyBorder="1"/>
    <xf numFmtId="0" fontId="7" fillId="0" borderId="2" xfId="0" applyFont="1" applyBorder="1"/>
    <xf numFmtId="0" fontId="1" fillId="0" borderId="65" xfId="0" applyFont="1" applyBorder="1"/>
    <xf numFmtId="0" fontId="1" fillId="0" borderId="18" xfId="0" applyFont="1" applyBorder="1"/>
    <xf numFmtId="0" fontId="1" fillId="0" borderId="5" xfId="0" applyFont="1" applyBorder="1"/>
    <xf numFmtId="0" fontId="1" fillId="0" borderId="0" xfId="0" applyFont="1" applyBorder="1"/>
    <xf numFmtId="0" fontId="1" fillId="0" borderId="0" xfId="0" applyFont="1"/>
    <xf numFmtId="0" fontId="1" fillId="0" borderId="7" xfId="0" applyFont="1" applyBorder="1"/>
    <xf numFmtId="0" fontId="7" fillId="0" borderId="0" xfId="0" applyFont="1"/>
    <xf numFmtId="0" fontId="7" fillId="0" borderId="0" xfId="0" applyFont="1" applyAlignment="1">
      <alignment horizontal="center"/>
    </xf>
    <xf numFmtId="179" fontId="1" fillId="0" borderId="155" xfId="0" applyNumberFormat="1" applyFont="1" applyBorder="1" applyAlignment="1">
      <alignment horizontal="center"/>
    </xf>
    <xf numFmtId="0" fontId="7" fillId="0" borderId="0" xfId="0" applyFont="1" applyAlignment="1"/>
    <xf numFmtId="180" fontId="1" fillId="0" borderId="156" xfId="0" applyNumberFormat="1" applyFont="1" applyFill="1" applyBorder="1" applyAlignment="1">
      <alignment horizontal="center"/>
    </xf>
    <xf numFmtId="0" fontId="7" fillId="0" borderId="5" xfId="0" applyFont="1" applyBorder="1"/>
    <xf numFmtId="0" fontId="1" fillId="0" borderId="0" xfId="0" applyFont="1" applyAlignment="1">
      <alignment horizontal="center"/>
    </xf>
    <xf numFmtId="0" fontId="7" fillId="0" borderId="0" xfId="0" applyFont="1" applyBorder="1"/>
    <xf numFmtId="0" fontId="1" fillId="0" borderId="155" xfId="0" applyFont="1" applyBorder="1"/>
    <xf numFmtId="0" fontId="1" fillId="0" borderId="155" xfId="0" applyFont="1" applyBorder="1" applyAlignment="1">
      <alignment horizontal="right"/>
    </xf>
    <xf numFmtId="0" fontId="1" fillId="0" borderId="0" xfId="0" applyFont="1" applyAlignment="1">
      <alignment horizontal="right"/>
    </xf>
    <xf numFmtId="0" fontId="7" fillId="0" borderId="30" xfId="0" applyFont="1" applyBorder="1"/>
    <xf numFmtId="0" fontId="7" fillId="0" borderId="46" xfId="0" applyFont="1" applyBorder="1"/>
    <xf numFmtId="0" fontId="1" fillId="0" borderId="46" xfId="0" applyFont="1" applyBorder="1"/>
    <xf numFmtId="0" fontId="1" fillId="0" borderId="38" xfId="0" applyFont="1" applyBorder="1" applyAlignment="1"/>
    <xf numFmtId="0" fontId="7" fillId="0" borderId="39" xfId="0" applyFont="1" applyBorder="1"/>
    <xf numFmtId="0" fontId="1" fillId="0" borderId="37" xfId="0" applyFont="1" applyBorder="1" applyAlignment="1">
      <alignment horizontal="center"/>
    </xf>
    <xf numFmtId="0" fontId="1" fillId="0" borderId="38" xfId="0" applyFont="1" applyBorder="1"/>
    <xf numFmtId="0" fontId="1" fillId="0" borderId="46" xfId="0" applyFont="1" applyBorder="1" applyAlignment="1">
      <alignment horizontal="center"/>
    </xf>
    <xf numFmtId="0" fontId="1" fillId="0" borderId="34" xfId="0" applyFont="1" applyBorder="1" applyAlignment="1">
      <alignment horizontal="center"/>
    </xf>
    <xf numFmtId="0" fontId="1" fillId="0" borderId="21" xfId="0" applyFont="1" applyBorder="1" applyAlignment="1">
      <alignment horizontal="center"/>
    </xf>
    <xf numFmtId="0" fontId="1" fillId="0" borderId="63" xfId="0" applyFont="1" applyBorder="1" applyAlignment="1">
      <alignment horizontal="center"/>
    </xf>
    <xf numFmtId="0" fontId="7" fillId="10" borderId="16" xfId="0" applyFont="1" applyFill="1" applyBorder="1" applyAlignment="1">
      <alignment horizontal="centerContinuous"/>
    </xf>
    <xf numFmtId="0" fontId="1" fillId="0" borderId="38" xfId="0" applyFont="1" applyBorder="1" applyAlignment="1">
      <alignment horizontal="centerContinuous"/>
    </xf>
    <xf numFmtId="0" fontId="1" fillId="0" borderId="21" xfId="0" applyFont="1" applyBorder="1" applyAlignment="1"/>
    <xf numFmtId="0" fontId="7" fillId="0" borderId="38" xfId="0" applyFont="1" applyBorder="1" applyAlignment="1"/>
    <xf numFmtId="0" fontId="7" fillId="0" borderId="21" xfId="0" applyFont="1" applyBorder="1" applyAlignment="1">
      <alignment horizontal="centerContinuous"/>
    </xf>
    <xf numFmtId="0" fontId="7" fillId="0" borderId="38" xfId="0" applyFont="1" applyBorder="1" applyAlignment="1">
      <alignment horizontal="centerContinuous"/>
    </xf>
    <xf numFmtId="0" fontId="1" fillId="0" borderId="21" xfId="0" applyFont="1" applyBorder="1" applyAlignment="1">
      <alignment horizontal="centerContinuous"/>
    </xf>
    <xf numFmtId="0" fontId="1" fillId="0" borderId="3" xfId="0" applyFont="1" applyBorder="1"/>
    <xf numFmtId="0" fontId="1" fillId="0" borderId="50" xfId="0" applyFont="1" applyBorder="1" applyAlignment="1">
      <alignment horizontal="center"/>
    </xf>
    <xf numFmtId="0" fontId="1" fillId="0" borderId="38" xfId="0" applyFont="1" applyBorder="1" applyAlignment="1">
      <alignment horizontal="center"/>
    </xf>
    <xf numFmtId="0" fontId="1" fillId="0" borderId="0" xfId="0" applyFont="1" applyBorder="1" applyAlignment="1">
      <alignment horizontal="center"/>
    </xf>
    <xf numFmtId="0" fontId="1" fillId="0" borderId="61" xfId="0" applyFont="1" applyBorder="1" applyAlignment="1">
      <alignment horizontal="center"/>
    </xf>
    <xf numFmtId="0" fontId="7" fillId="10" borderId="17" xfId="0" applyFont="1" applyFill="1" applyBorder="1" applyAlignment="1">
      <alignment horizontal="center"/>
    </xf>
    <xf numFmtId="0" fontId="1" fillId="0" borderId="44" xfId="0" applyFont="1" applyBorder="1" applyAlignment="1"/>
    <xf numFmtId="0" fontId="1" fillId="0" borderId="15" xfId="0" applyFont="1" applyBorder="1" applyAlignment="1">
      <alignment horizontal="centerContinuous"/>
    </xf>
    <xf numFmtId="0" fontId="1" fillId="0" borderId="44" xfId="0" applyFont="1" applyBorder="1" applyAlignment="1">
      <alignment horizontal="centerContinuous"/>
    </xf>
    <xf numFmtId="0" fontId="1" fillId="0" borderId="15" xfId="0" applyFont="1" applyBorder="1" applyAlignment="1">
      <alignment horizontal="center"/>
    </xf>
    <xf numFmtId="0" fontId="1" fillId="0" borderId="44" xfId="0" applyFont="1" applyBorder="1" applyAlignment="1">
      <alignment horizontal="center"/>
    </xf>
    <xf numFmtId="0" fontId="1" fillId="0" borderId="13" xfId="0" applyFont="1" applyBorder="1" applyAlignment="1">
      <alignment horizontal="center"/>
    </xf>
    <xf numFmtId="0" fontId="1" fillId="0" borderId="62" xfId="0" applyFont="1" applyBorder="1" applyAlignment="1">
      <alignment horizontal="center"/>
    </xf>
    <xf numFmtId="0" fontId="7" fillId="0" borderId="134" xfId="0" applyFont="1" applyBorder="1" applyAlignment="1">
      <alignment horizontal="center"/>
    </xf>
    <xf numFmtId="0" fontId="1" fillId="0" borderId="157" xfId="0" quotePrefix="1" applyFont="1" applyBorder="1"/>
    <xf numFmtId="0" fontId="1" fillId="0" borderId="135" xfId="0" applyFont="1" applyBorder="1"/>
    <xf numFmtId="0" fontId="1" fillId="0" borderId="157" xfId="0" applyFont="1" applyBorder="1"/>
    <xf numFmtId="0" fontId="1" fillId="0" borderId="108" xfId="0" applyFont="1" applyBorder="1"/>
    <xf numFmtId="178" fontId="1" fillId="0" borderId="157" xfId="0" applyNumberFormat="1" applyFont="1" applyBorder="1" applyAlignment="1">
      <alignment horizontal="center"/>
    </xf>
    <xf numFmtId="178" fontId="1" fillId="0" borderId="158" xfId="0" quotePrefix="1" applyNumberFormat="1" applyFont="1" applyBorder="1" applyAlignment="1">
      <alignment horizontal="center"/>
    </xf>
    <xf numFmtId="178" fontId="1" fillId="0" borderId="135" xfId="0" applyNumberFormat="1" applyFont="1" applyBorder="1" applyAlignment="1">
      <alignment horizontal="center"/>
    </xf>
    <xf numFmtId="178" fontId="1" fillId="0" borderId="158" xfId="0" applyNumberFormat="1" applyFont="1" applyBorder="1" applyAlignment="1">
      <alignment horizontal="center"/>
    </xf>
    <xf numFmtId="0" fontId="1" fillId="0" borderId="159" xfId="0" quotePrefix="1" applyFont="1" applyBorder="1" applyAlignment="1">
      <alignment horizontal="center"/>
    </xf>
    <xf numFmtId="0" fontId="7" fillId="0" borderId="17" xfId="0" applyFont="1" applyBorder="1" applyAlignment="1">
      <alignment horizontal="center"/>
    </xf>
    <xf numFmtId="0" fontId="1" fillId="0" borderId="44" xfId="0" quotePrefix="1" applyFont="1" applyBorder="1"/>
    <xf numFmtId="0" fontId="1" fillId="0" borderId="15" xfId="0" applyFont="1" applyBorder="1"/>
    <xf numFmtId="0" fontId="1" fillId="0" borderId="45" xfId="0" quotePrefix="1" applyFont="1" applyBorder="1" applyAlignment="1">
      <alignment horizontal="center"/>
    </xf>
    <xf numFmtId="0" fontId="1" fillId="0" borderId="44" xfId="0" applyFont="1" applyBorder="1"/>
    <xf numFmtId="0" fontId="1" fillId="0" borderId="45" xfId="0" applyFont="1" applyBorder="1"/>
    <xf numFmtId="178" fontId="1" fillId="0" borderId="44" xfId="0" applyNumberFormat="1" applyFont="1" applyBorder="1" applyAlignment="1">
      <alignment horizontal="center"/>
    </xf>
    <xf numFmtId="178" fontId="1" fillId="0" borderId="44" xfId="0" quotePrefix="1" applyNumberFormat="1" applyFont="1" applyBorder="1" applyAlignment="1">
      <alignment horizontal="center"/>
    </xf>
    <xf numFmtId="178" fontId="1" fillId="0" borderId="13" xfId="0" applyNumberFormat="1" applyFont="1" applyBorder="1" applyAlignment="1">
      <alignment horizontal="center"/>
    </xf>
    <xf numFmtId="0" fontId="1" fillId="0" borderId="62" xfId="0" quotePrefix="1" applyFont="1" applyBorder="1" applyAlignment="1">
      <alignment horizontal="center"/>
    </xf>
    <xf numFmtId="0" fontId="1" fillId="0" borderId="16" xfId="0" applyFont="1" applyBorder="1"/>
    <xf numFmtId="0" fontId="1" fillId="0" borderId="0" xfId="0" quotePrefix="1" applyFont="1" applyBorder="1"/>
    <xf numFmtId="0" fontId="1" fillId="0" borderId="0" xfId="0" applyFont="1" applyBorder="1" applyAlignment="1">
      <alignment horizontal="right"/>
    </xf>
    <xf numFmtId="0" fontId="7" fillId="0" borderId="160" xfId="0" applyFont="1" applyBorder="1" applyAlignment="1">
      <alignment horizontal="center"/>
    </xf>
    <xf numFmtId="0" fontId="7" fillId="0" borderId="0" xfId="0" applyFont="1" applyBorder="1" applyAlignment="1">
      <alignment horizontal="center"/>
    </xf>
    <xf numFmtId="178" fontId="7" fillId="0" borderId="161" xfId="0" applyNumberFormat="1" applyFont="1" applyBorder="1" applyAlignment="1">
      <alignment horizontal="center"/>
    </xf>
    <xf numFmtId="0" fontId="1" fillId="0" borderId="0" xfId="0" quotePrefix="1" applyFont="1" applyBorder="1" applyAlignment="1">
      <alignment horizontal="center"/>
    </xf>
    <xf numFmtId="0" fontId="7" fillId="0" borderId="162" xfId="0" applyFont="1" applyBorder="1"/>
    <xf numFmtId="0" fontId="1" fillId="0" borderId="163" xfId="0" quotePrefix="1" applyFont="1" applyBorder="1" applyAlignment="1">
      <alignment horizontal="center"/>
    </xf>
    <xf numFmtId="0" fontId="1" fillId="0" borderId="164" xfId="0" applyFont="1" applyBorder="1" applyAlignment="1">
      <alignment horizontal="center"/>
    </xf>
    <xf numFmtId="0" fontId="7" fillId="0" borderId="88" xfId="0" applyFont="1" applyBorder="1" applyAlignment="1">
      <alignment horizontal="center"/>
    </xf>
    <xf numFmtId="0" fontId="7" fillId="0" borderId="47" xfId="0" applyFont="1" applyBorder="1" applyAlignment="1">
      <alignment horizontal="center"/>
    </xf>
    <xf numFmtId="0" fontId="1" fillId="0" borderId="8" xfId="0" applyFont="1" applyBorder="1"/>
    <xf numFmtId="0" fontId="1" fillId="0" borderId="6" xfId="0" quotePrefix="1" applyFont="1" applyBorder="1"/>
    <xf numFmtId="0" fontId="1" fillId="0" borderId="6" xfId="0" applyFont="1" applyBorder="1"/>
    <xf numFmtId="0" fontId="1" fillId="0" borderId="6" xfId="0" applyFont="1" applyBorder="1" applyAlignment="1">
      <alignment horizontal="center"/>
    </xf>
    <xf numFmtId="0" fontId="1" fillId="0" borderId="6" xfId="0" quotePrefix="1" applyFont="1" applyBorder="1" applyAlignment="1">
      <alignment horizontal="center"/>
    </xf>
    <xf numFmtId="0" fontId="7" fillId="0" borderId="165" xfId="0" applyFont="1" applyBorder="1"/>
    <xf numFmtId="0" fontId="7" fillId="0" borderId="103" xfId="0" applyFont="1" applyBorder="1" applyAlignment="1">
      <alignment horizontal="center"/>
    </xf>
    <xf numFmtId="178" fontId="7" fillId="0" borderId="29" xfId="0" quotePrefix="1" applyNumberFormat="1" applyFont="1" applyBorder="1" applyAlignment="1">
      <alignment horizontal="center"/>
    </xf>
    <xf numFmtId="0" fontId="1" fillId="0" borderId="7" xfId="0" quotePrefix="1" applyFont="1" applyBorder="1" applyAlignment="1">
      <alignment horizontal="center"/>
    </xf>
    <xf numFmtId="0" fontId="1" fillId="0" borderId="47" xfId="0" quotePrefix="1" applyFont="1" applyBorder="1" applyAlignment="1">
      <alignment horizontal="center"/>
    </xf>
    <xf numFmtId="0" fontId="1" fillId="0" borderId="30" xfId="0" applyFont="1" applyBorder="1"/>
    <xf numFmtId="0" fontId="1" fillId="0" borderId="166" xfId="0" applyFont="1" applyBorder="1"/>
    <xf numFmtId="0" fontId="7" fillId="0" borderId="167" xfId="0" applyFont="1" applyBorder="1" applyAlignment="1">
      <alignment horizontal="center"/>
    </xf>
    <xf numFmtId="0" fontId="1" fillId="0" borderId="31" xfId="0" applyFont="1" applyBorder="1"/>
    <xf numFmtId="0" fontId="7" fillId="0" borderId="17" xfId="0" applyFont="1" applyBorder="1" applyAlignment="1">
      <alignment horizontal="centerContinuous"/>
    </xf>
    <xf numFmtId="0" fontId="1" fillId="0" borderId="15" xfId="0" applyFont="1" applyBorder="1" applyAlignment="1"/>
    <xf numFmtId="0" fontId="7" fillId="0" borderId="44" xfId="0" applyFont="1" applyBorder="1" applyAlignment="1">
      <alignment horizontal="centerContinuous"/>
    </xf>
    <xf numFmtId="0" fontId="7" fillId="0" borderId="166" xfId="0" applyFont="1" applyBorder="1"/>
    <xf numFmtId="0" fontId="7" fillId="0" borderId="33" xfId="0" applyFont="1" applyBorder="1"/>
    <xf numFmtId="0" fontId="7" fillId="0" borderId="168" xfId="0" applyFont="1" applyBorder="1" applyAlignment="1">
      <alignment horizontal="center"/>
    </xf>
    <xf numFmtId="0" fontId="7" fillId="0" borderId="3" xfId="0" applyFont="1" applyBorder="1" applyAlignment="1"/>
    <xf numFmtId="0" fontId="7" fillId="0" borderId="7" xfId="0" applyFont="1" applyBorder="1" applyAlignment="1">
      <alignment horizontal="center"/>
    </xf>
    <xf numFmtId="0" fontId="7" fillId="0" borderId="44" xfId="0" applyFont="1" applyBorder="1" applyAlignment="1">
      <alignment horizontal="center"/>
    </xf>
    <xf numFmtId="0" fontId="7" fillId="0" borderId="169" xfId="0" applyFont="1" applyBorder="1" applyAlignment="1">
      <alignment horizontal="center"/>
    </xf>
    <xf numFmtId="0" fontId="7" fillId="0" borderId="13" xfId="0" applyFont="1" applyBorder="1" applyAlignment="1">
      <alignment horizontal="center"/>
    </xf>
    <xf numFmtId="0" fontId="7" fillId="0" borderId="59" xfId="0" applyFont="1" applyBorder="1" applyAlignment="1">
      <alignment horizontal="center"/>
    </xf>
    <xf numFmtId="0" fontId="1" fillId="0" borderId="170" xfId="0" quotePrefix="1" applyFont="1" applyBorder="1" applyAlignment="1">
      <alignment horizontal="center"/>
    </xf>
    <xf numFmtId="0" fontId="1" fillId="0" borderId="171" xfId="0" quotePrefix="1" applyFont="1" applyBorder="1"/>
    <xf numFmtId="0" fontId="1" fillId="0" borderId="171" xfId="0" applyFont="1" applyBorder="1" applyAlignment="1">
      <alignment horizontal="center"/>
    </xf>
    <xf numFmtId="0" fontId="1" fillId="0" borderId="172" xfId="0" quotePrefix="1" applyFont="1" applyBorder="1" applyAlignment="1">
      <alignment horizontal="center"/>
    </xf>
    <xf numFmtId="0" fontId="1" fillId="0" borderId="173" xfId="0" applyFont="1" applyBorder="1"/>
    <xf numFmtId="0" fontId="1" fillId="0" borderId="172" xfId="0" applyFont="1" applyBorder="1"/>
    <xf numFmtId="0" fontId="1" fillId="0" borderId="171" xfId="0" quotePrefix="1" applyFont="1" applyBorder="1" applyAlignment="1">
      <alignment horizontal="center"/>
    </xf>
    <xf numFmtId="2" fontId="1" fillId="0" borderId="174" xfId="0" applyNumberFormat="1" applyFont="1" applyBorder="1" applyAlignment="1">
      <alignment horizontal="center"/>
    </xf>
    <xf numFmtId="0" fontId="1" fillId="0" borderId="155" xfId="0" applyFont="1" applyBorder="1" applyAlignment="1">
      <alignment horizontal="center"/>
    </xf>
    <xf numFmtId="178" fontId="1" fillId="0" borderId="175" xfId="0" quotePrefix="1" applyNumberFormat="1" applyFont="1" applyBorder="1" applyAlignment="1">
      <alignment horizontal="center"/>
    </xf>
    <xf numFmtId="0" fontId="1" fillId="0" borderId="17" xfId="0" quotePrefix="1" applyFont="1" applyBorder="1" applyAlignment="1">
      <alignment horizontal="center"/>
    </xf>
    <xf numFmtId="0" fontId="1" fillId="0" borderId="44" xfId="0" quotePrefix="1" applyFont="1" applyBorder="1" applyAlignment="1">
      <alignment horizontal="center"/>
    </xf>
    <xf numFmtId="0" fontId="1" fillId="0" borderId="45" xfId="0" applyFont="1" applyBorder="1" applyAlignment="1">
      <alignment horizontal="right"/>
    </xf>
    <xf numFmtId="0" fontId="1" fillId="0" borderId="44" xfId="0" quotePrefix="1" applyFont="1" applyBorder="1" applyAlignment="1"/>
    <xf numFmtId="2" fontId="1" fillId="0" borderId="176" xfId="0" applyNumberFormat="1" applyFont="1" applyBorder="1" applyAlignment="1">
      <alignment horizontal="center"/>
    </xf>
    <xf numFmtId="178" fontId="1" fillId="0" borderId="62" xfId="0" applyNumberFormat="1" applyFont="1" applyBorder="1" applyAlignment="1">
      <alignment horizontal="center"/>
    </xf>
    <xf numFmtId="0" fontId="1" fillId="10" borderId="22" xfId="0" applyFont="1" applyFill="1" applyBorder="1"/>
    <xf numFmtId="0" fontId="1" fillId="10" borderId="1" xfId="0" applyFont="1" applyFill="1" applyBorder="1"/>
    <xf numFmtId="0" fontId="7" fillId="10" borderId="1" xfId="0" applyFont="1" applyFill="1" applyBorder="1"/>
    <xf numFmtId="0" fontId="7" fillId="0" borderId="177" xfId="0" applyFont="1" applyBorder="1" applyAlignment="1">
      <alignment horizontal="center"/>
    </xf>
    <xf numFmtId="2" fontId="7" fillId="0" borderId="178" xfId="0" applyNumberFormat="1" applyFont="1" applyBorder="1" applyAlignment="1">
      <alignment horizontal="center"/>
    </xf>
    <xf numFmtId="0" fontId="7" fillId="0" borderId="179" xfId="0" applyFont="1" applyBorder="1" applyAlignment="1">
      <alignment horizontal="center"/>
    </xf>
    <xf numFmtId="178" fontId="7" fillId="0" borderId="64" xfId="0" applyNumberFormat="1" applyFont="1" applyBorder="1" applyAlignment="1">
      <alignment horizontal="center"/>
    </xf>
    <xf numFmtId="0" fontId="1" fillId="0" borderId="34" xfId="0" applyFont="1" applyBorder="1"/>
    <xf numFmtId="0" fontId="7" fillId="0" borderId="46" xfId="0" applyFont="1" applyFill="1" applyBorder="1"/>
    <xf numFmtId="0" fontId="1" fillId="0" borderId="47" xfId="0" applyFont="1" applyBorder="1"/>
    <xf numFmtId="0" fontId="1" fillId="0" borderId="45" xfId="0" applyFont="1" applyBorder="1" applyAlignment="1">
      <alignment horizontal="centerContinuous"/>
    </xf>
    <xf numFmtId="0" fontId="7" fillId="0" borderId="3" xfId="0" applyFont="1" applyBorder="1"/>
    <xf numFmtId="0" fontId="1" fillId="0" borderId="49" xfId="0" applyFont="1" applyBorder="1"/>
    <xf numFmtId="0" fontId="1" fillId="0" borderId="47" xfId="0" applyFont="1" applyBorder="1" applyAlignment="1"/>
    <xf numFmtId="0" fontId="7" fillId="0" borderId="44" xfId="0" applyFont="1" applyFill="1" applyBorder="1" applyAlignment="1"/>
    <xf numFmtId="0" fontId="1" fillId="0" borderId="45" xfId="0" applyFont="1" applyFill="1" applyBorder="1"/>
    <xf numFmtId="0" fontId="7" fillId="0" borderId="15" xfId="0" applyFont="1" applyBorder="1" applyAlignment="1">
      <alignment horizontal="centerContinuous"/>
    </xf>
    <xf numFmtId="0" fontId="7" fillId="0" borderId="44" xfId="0" applyFont="1" applyBorder="1"/>
    <xf numFmtId="0" fontId="7" fillId="0" borderId="15" xfId="0" applyFont="1" applyBorder="1"/>
    <xf numFmtId="0" fontId="7" fillId="0" borderId="15" xfId="0" applyFont="1" applyBorder="1" applyAlignment="1">
      <alignment horizontal="center"/>
    </xf>
    <xf numFmtId="0" fontId="1" fillId="0" borderId="59" xfId="0" applyFont="1" applyBorder="1" applyAlignment="1"/>
    <xf numFmtId="1" fontId="1" fillId="0" borderId="134" xfId="0" applyNumberFormat="1" applyFont="1" applyFill="1" applyBorder="1" applyAlignment="1">
      <alignment horizontal="center"/>
    </xf>
    <xf numFmtId="0" fontId="1" fillId="10" borderId="157" xfId="0" applyFont="1" applyFill="1" applyBorder="1" applyAlignment="1">
      <alignment horizontal="centerContinuous"/>
    </xf>
    <xf numFmtId="0" fontId="1" fillId="10" borderId="108" xfId="0" applyFont="1" applyFill="1" applyBorder="1" applyAlignment="1">
      <alignment horizontal="centerContinuous"/>
    </xf>
    <xf numFmtId="171" fontId="1" fillId="0" borderId="157" xfId="0" applyNumberFormat="1" applyFont="1" applyBorder="1"/>
    <xf numFmtId="0" fontId="1" fillId="0" borderId="135" xfId="0" quotePrefix="1" applyFont="1" applyBorder="1"/>
    <xf numFmtId="4" fontId="1" fillId="0" borderId="157" xfId="0" applyNumberFormat="1" applyFont="1" applyBorder="1"/>
    <xf numFmtId="0" fontId="7" fillId="0" borderId="37" xfId="0" applyFont="1" applyBorder="1" applyAlignment="1">
      <alignment horizontal="center"/>
    </xf>
    <xf numFmtId="0" fontId="7" fillId="0" borderId="61" xfId="0" applyFont="1" applyBorder="1" applyAlignment="1">
      <alignment horizontal="center"/>
    </xf>
    <xf numFmtId="0" fontId="1" fillId="0" borderId="180" xfId="0" applyFont="1" applyBorder="1" applyAlignment="1">
      <alignment horizontal="center"/>
    </xf>
    <xf numFmtId="0" fontId="1" fillId="0" borderId="171" xfId="0" applyFont="1" applyFill="1" applyBorder="1" applyAlignment="1"/>
    <xf numFmtId="0" fontId="1" fillId="0" borderId="172" xfId="0" applyFont="1" applyFill="1" applyBorder="1" applyAlignment="1">
      <alignment horizontal="center"/>
    </xf>
    <xf numFmtId="171" fontId="1" fillId="0" borderId="155" xfId="0" applyNumberFormat="1" applyFont="1" applyBorder="1"/>
    <xf numFmtId="0" fontId="1" fillId="0" borderId="155" xfId="0" quotePrefix="1" applyFont="1" applyBorder="1"/>
    <xf numFmtId="4" fontId="1" fillId="0" borderId="171" xfId="0" applyNumberFormat="1" applyFont="1" applyBorder="1"/>
    <xf numFmtId="0" fontId="7" fillId="0" borderId="62" xfId="0" applyFont="1" applyBorder="1" applyAlignment="1">
      <alignment horizontal="center"/>
    </xf>
    <xf numFmtId="0" fontId="1" fillId="10" borderId="14" xfId="0" applyFont="1" applyFill="1" applyBorder="1"/>
    <xf numFmtId="178" fontId="1" fillId="0" borderId="181" xfId="0" applyNumberFormat="1" applyFont="1" applyBorder="1"/>
    <xf numFmtId="0" fontId="1" fillId="0" borderId="109" xfId="0" applyFont="1" applyBorder="1"/>
    <xf numFmtId="171" fontId="1" fillId="0" borderId="112" xfId="0" applyNumberFormat="1" applyFont="1" applyBorder="1"/>
    <xf numFmtId="0" fontId="1" fillId="0" borderId="112" xfId="0" quotePrefix="1" applyFont="1" applyBorder="1"/>
    <xf numFmtId="4" fontId="1" fillId="0" borderId="181" xfId="0" applyNumberFormat="1" applyFont="1" applyBorder="1"/>
    <xf numFmtId="178" fontId="7" fillId="0" borderId="38" xfId="0" applyNumberFormat="1" applyFont="1" applyBorder="1"/>
    <xf numFmtId="1" fontId="1" fillId="0" borderId="37" xfId="0" applyNumberFormat="1" applyFont="1" applyBorder="1"/>
    <xf numFmtId="178" fontId="1" fillId="0" borderId="38" xfId="0" applyNumberFormat="1" applyFont="1" applyBorder="1"/>
    <xf numFmtId="178" fontId="1" fillId="0" borderId="37" xfId="0" applyNumberFormat="1" applyFont="1" applyBorder="1"/>
    <xf numFmtId="4" fontId="1" fillId="0" borderId="38" xfId="0" applyNumberFormat="1" applyFont="1" applyBorder="1"/>
    <xf numFmtId="171" fontId="1" fillId="0" borderId="63" xfId="0" applyNumberFormat="1" applyFont="1" applyBorder="1" applyAlignment="1"/>
    <xf numFmtId="0" fontId="1" fillId="0" borderId="17" xfId="0" applyFont="1" applyFill="1" applyBorder="1"/>
    <xf numFmtId="178" fontId="1" fillId="0" borderId="44" xfId="0" applyNumberFormat="1" applyFont="1" applyBorder="1" applyAlignment="1">
      <alignment horizontal="right"/>
    </xf>
    <xf numFmtId="171" fontId="1" fillId="0" borderId="44" xfId="0" applyNumberFormat="1" applyFont="1" applyBorder="1"/>
    <xf numFmtId="0" fontId="1" fillId="0" borderId="15" xfId="0" quotePrefix="1" applyFont="1" applyBorder="1"/>
    <xf numFmtId="4" fontId="1" fillId="0" borderId="44" xfId="0" applyNumberFormat="1" applyFont="1" applyBorder="1"/>
    <xf numFmtId="1" fontId="1" fillId="0" borderId="13" xfId="0" applyNumberFormat="1" applyFont="1" applyBorder="1" applyAlignment="1">
      <alignment horizontal="center"/>
    </xf>
    <xf numFmtId="4" fontId="1" fillId="0" borderId="44" xfId="0" applyNumberFormat="1" applyFont="1" applyBorder="1" applyAlignment="1">
      <alignment horizontal="center"/>
    </xf>
    <xf numFmtId="4" fontId="1" fillId="0" borderId="62" xfId="0" applyNumberFormat="1" applyFont="1" applyBorder="1" applyAlignment="1">
      <alignment horizontal="center"/>
    </xf>
    <xf numFmtId="0" fontId="1" fillId="10" borderId="8" xfId="0" applyFont="1" applyFill="1" applyBorder="1"/>
    <xf numFmtId="0" fontId="1" fillId="10" borderId="6" xfId="0" applyFont="1" applyFill="1" applyBorder="1"/>
    <xf numFmtId="0" fontId="7" fillId="0" borderId="23" xfId="0" applyFont="1" applyBorder="1"/>
    <xf numFmtId="0" fontId="1" fillId="0" borderId="1" xfId="0" applyFont="1" applyBorder="1"/>
    <xf numFmtId="4" fontId="7" fillId="0" borderId="23" xfId="0" applyNumberFormat="1" applyFont="1" applyBorder="1"/>
    <xf numFmtId="0" fontId="1" fillId="0" borderId="67" xfId="0" applyFont="1" applyBorder="1"/>
    <xf numFmtId="0" fontId="1" fillId="10" borderId="23" xfId="0" applyFont="1" applyFill="1" applyBorder="1"/>
    <xf numFmtId="4" fontId="7" fillId="0" borderId="106" xfId="0" applyNumberFormat="1" applyFont="1" applyBorder="1" applyAlignment="1">
      <alignment horizontal="center"/>
    </xf>
    <xf numFmtId="171" fontId="1" fillId="0" borderId="0" xfId="0" applyNumberFormat="1" applyFont="1" applyBorder="1"/>
    <xf numFmtId="0" fontId="1" fillId="0" borderId="0" xfId="0" applyFont="1" applyFill="1" applyBorder="1"/>
    <xf numFmtId="0" fontId="7" fillId="0" borderId="16" xfId="0" applyFont="1" applyBorder="1" applyAlignment="1">
      <alignment horizontal="center"/>
    </xf>
    <xf numFmtId="0" fontId="7" fillId="0" borderId="38" xfId="0" applyFont="1" applyBorder="1"/>
    <xf numFmtId="0" fontId="1" fillId="0" borderId="21" xfId="0" applyFont="1" applyBorder="1"/>
    <xf numFmtId="0" fontId="1" fillId="0" borderId="39" xfId="0" applyFont="1" applyBorder="1"/>
    <xf numFmtId="0" fontId="7" fillId="0" borderId="38" xfId="0" applyFont="1" applyBorder="1" applyAlignment="1">
      <alignment horizontal="center"/>
    </xf>
    <xf numFmtId="0" fontId="7" fillId="0" borderId="3" xfId="0" applyFont="1" applyBorder="1" applyAlignment="1">
      <alignment horizontal="centerContinuous"/>
    </xf>
    <xf numFmtId="0" fontId="7" fillId="0" borderId="63" xfId="0" applyFont="1" applyBorder="1" applyAlignment="1">
      <alignment horizontal="center"/>
    </xf>
    <xf numFmtId="0" fontId="7" fillId="0" borderId="44" xfId="0" applyFont="1" applyBorder="1" applyAlignment="1"/>
    <xf numFmtId="0" fontId="1" fillId="0" borderId="36" xfId="0" applyFont="1" applyBorder="1"/>
    <xf numFmtId="1" fontId="1" fillId="0" borderId="38" xfId="0" applyNumberFormat="1" applyFont="1" applyBorder="1"/>
    <xf numFmtId="0" fontId="7" fillId="0" borderId="37" xfId="0" applyFont="1" applyBorder="1" applyAlignment="1"/>
    <xf numFmtId="0" fontId="1" fillId="0" borderId="37" xfId="0" applyFont="1" applyBorder="1"/>
    <xf numFmtId="4" fontId="1" fillId="0" borderId="63" xfId="0" applyNumberFormat="1" applyFont="1" applyBorder="1"/>
    <xf numFmtId="0" fontId="1" fillId="0" borderId="180" xfId="0" applyFont="1" applyBorder="1"/>
    <xf numFmtId="0" fontId="1" fillId="0" borderId="171" xfId="0" applyFont="1" applyBorder="1"/>
    <xf numFmtId="1" fontId="1" fillId="0" borderId="171" xfId="0" applyNumberFormat="1" applyFont="1" applyBorder="1"/>
    <xf numFmtId="0" fontId="1" fillId="0" borderId="182" xfId="0" applyFont="1" applyBorder="1" applyAlignment="1">
      <alignment horizontal="right"/>
    </xf>
    <xf numFmtId="9" fontId="1" fillId="0" borderId="182" xfId="0" applyNumberFormat="1" applyFont="1" applyBorder="1" applyAlignment="1">
      <alignment horizontal="center"/>
    </xf>
    <xf numFmtId="171" fontId="1" fillId="0" borderId="171" xfId="0" applyNumberFormat="1" applyFont="1" applyBorder="1"/>
    <xf numFmtId="4" fontId="1" fillId="0" borderId="175" xfId="0" applyNumberFormat="1" applyFont="1" applyBorder="1" applyAlignment="1"/>
    <xf numFmtId="0" fontId="1" fillId="0" borderId="17" xfId="0" applyFont="1" applyBorder="1"/>
    <xf numFmtId="1" fontId="1" fillId="0" borderId="44" xfId="0" applyNumberFormat="1" applyFont="1" applyBorder="1"/>
    <xf numFmtId="0" fontId="1" fillId="0" borderId="50" xfId="0" applyFont="1" applyBorder="1" applyAlignment="1">
      <alignment horizontal="right"/>
    </xf>
    <xf numFmtId="0" fontId="1" fillId="0" borderId="50" xfId="0" applyFont="1" applyBorder="1"/>
    <xf numFmtId="2" fontId="1" fillId="0" borderId="3" xfId="0" applyNumberFormat="1" applyFont="1" applyBorder="1"/>
    <xf numFmtId="4" fontId="1" fillId="0" borderId="61" xfId="0" applyNumberFormat="1" applyFont="1" applyBorder="1" applyAlignment="1"/>
    <xf numFmtId="178" fontId="1" fillId="10" borderId="6" xfId="0" applyNumberFormat="1" applyFont="1" applyFill="1" applyBorder="1"/>
    <xf numFmtId="0" fontId="1" fillId="10" borderId="6" xfId="0" applyFont="1" applyFill="1" applyBorder="1" applyAlignment="1">
      <alignment horizontal="center"/>
    </xf>
    <xf numFmtId="4" fontId="7" fillId="0" borderId="106" xfId="0" applyNumberFormat="1" applyFont="1" applyBorder="1" applyAlignment="1"/>
    <xf numFmtId="172" fontId="7" fillId="0" borderId="8" xfId="0" applyNumberFormat="1" applyFont="1" applyBorder="1"/>
    <xf numFmtId="172" fontId="90" fillId="0" borderId="6" xfId="0" applyNumberFormat="1" applyFont="1" applyBorder="1"/>
    <xf numFmtId="172" fontId="1" fillId="0" borderId="6" xfId="0" applyNumberFormat="1" applyFont="1" applyBorder="1"/>
    <xf numFmtId="172" fontId="7" fillId="0" borderId="68" xfId="0" applyNumberFormat="1" applyFont="1" applyBorder="1" applyAlignment="1">
      <alignment horizontal="centerContinuous"/>
    </xf>
    <xf numFmtId="172" fontId="7" fillId="0" borderId="69" xfId="0" applyNumberFormat="1" applyFont="1" applyBorder="1" applyAlignment="1">
      <alignment horizontal="centerContinuous"/>
    </xf>
    <xf numFmtId="172" fontId="1" fillId="0" borderId="69" xfId="0" applyNumberFormat="1" applyFont="1" applyBorder="1"/>
    <xf numFmtId="172" fontId="7" fillId="0" borderId="69" xfId="0" applyNumberFormat="1" applyFont="1" applyBorder="1"/>
    <xf numFmtId="172" fontId="1" fillId="0" borderId="183" xfId="0" applyNumberFormat="1" applyFont="1" applyBorder="1"/>
    <xf numFmtId="0" fontId="1" fillId="0" borderId="80" xfId="0" applyFont="1" applyBorder="1"/>
    <xf numFmtId="172" fontId="7" fillId="0" borderId="4" xfId="0" applyNumberFormat="1" applyFont="1" applyBorder="1" applyAlignment="1">
      <alignment horizontal="center"/>
    </xf>
    <xf numFmtId="172" fontId="1" fillId="0" borderId="17" xfId="0" applyNumberFormat="1" applyFont="1" applyBorder="1"/>
    <xf numFmtId="172" fontId="1" fillId="0" borderId="15" xfId="0" applyNumberFormat="1" applyFont="1" applyBorder="1"/>
    <xf numFmtId="172" fontId="1" fillId="0" borderId="44" xfId="0" applyNumberFormat="1" applyFont="1" applyBorder="1"/>
    <xf numFmtId="172" fontId="1" fillId="0" borderId="45" xfId="0" applyNumberFormat="1" applyFont="1" applyBorder="1"/>
    <xf numFmtId="172" fontId="1" fillId="0" borderId="184" xfId="0" applyNumberFormat="1" applyFont="1" applyBorder="1"/>
    <xf numFmtId="172" fontId="1" fillId="0" borderId="141" xfId="0" applyNumberFormat="1" applyFont="1" applyBorder="1"/>
    <xf numFmtId="172" fontId="1" fillId="0" borderId="70" xfId="0" applyNumberFormat="1" applyFont="1" applyBorder="1"/>
    <xf numFmtId="0" fontId="1" fillId="0" borderId="141" xfId="0" applyFont="1" applyBorder="1"/>
    <xf numFmtId="0" fontId="1" fillId="0" borderId="70" xfId="0" applyFont="1" applyBorder="1"/>
    <xf numFmtId="172" fontId="1" fillId="0" borderId="62" xfId="0" applyNumberFormat="1" applyFont="1" applyBorder="1"/>
    <xf numFmtId="172" fontId="1" fillId="0" borderId="8" xfId="0" quotePrefix="1" applyNumberFormat="1" applyFont="1" applyBorder="1"/>
    <xf numFmtId="172" fontId="1" fillId="0" borderId="6" xfId="0" quotePrefix="1" applyNumberFormat="1" applyFont="1" applyBorder="1"/>
    <xf numFmtId="172" fontId="1" fillId="0" borderId="102" xfId="0" applyNumberFormat="1" applyFont="1" applyBorder="1"/>
    <xf numFmtId="172" fontId="1" fillId="0" borderId="71" xfId="0" applyNumberFormat="1" applyFont="1" applyBorder="1"/>
    <xf numFmtId="172" fontId="1" fillId="0" borderId="23" xfId="0" applyNumberFormat="1" applyFont="1" applyBorder="1"/>
    <xf numFmtId="171" fontId="1" fillId="0" borderId="51" xfId="0" applyNumberFormat="1" applyFont="1" applyBorder="1" applyAlignment="1">
      <alignment horizontal="center"/>
    </xf>
    <xf numFmtId="0" fontId="7" fillId="0" borderId="17" xfId="0" applyFont="1" applyBorder="1"/>
    <xf numFmtId="0" fontId="1" fillId="0" borderId="59" xfId="0" applyFont="1" applyBorder="1"/>
    <xf numFmtId="0" fontId="7" fillId="0" borderId="9" xfId="0" applyFont="1" applyBorder="1" applyAlignment="1">
      <alignment horizontal="center"/>
    </xf>
    <xf numFmtId="0" fontId="1" fillId="0" borderId="0" xfId="0" applyFont="1" applyAlignment="1"/>
    <xf numFmtId="0" fontId="1" fillId="0" borderId="61" xfId="0" applyFont="1" applyBorder="1"/>
    <xf numFmtId="15" fontId="1" fillId="0" borderId="17" xfId="0" applyNumberFormat="1" applyFont="1" applyBorder="1" applyAlignment="1">
      <alignment horizontal="centerContinuous"/>
    </xf>
    <xf numFmtId="171" fontId="7" fillId="0" borderId="62" xfId="0" applyNumberFormat="1" applyFont="1" applyBorder="1" applyAlignment="1">
      <alignment horizontal="center"/>
    </xf>
    <xf numFmtId="0" fontId="7" fillId="0" borderId="30" xfId="0" applyFont="1" applyBorder="1" applyAlignment="1">
      <alignment horizontal="centerContinuous"/>
    </xf>
    <xf numFmtId="0" fontId="1" fillId="0" borderId="46" xfId="0" applyFont="1" applyBorder="1" applyAlignment="1">
      <alignment horizontal="centerContinuous"/>
    </xf>
    <xf numFmtId="0" fontId="91" fillId="0" borderId="21" xfId="0" applyFont="1" applyBorder="1" applyAlignment="1">
      <alignment horizontal="centerContinuous"/>
    </xf>
    <xf numFmtId="0" fontId="91" fillId="0" borderId="15" xfId="0" applyFont="1" applyBorder="1"/>
    <xf numFmtId="0" fontId="1" fillId="0" borderId="171" xfId="0" applyFont="1" applyBorder="1" applyAlignment="1">
      <alignment horizontal="centerContinuous"/>
    </xf>
    <xf numFmtId="0" fontId="1" fillId="0" borderId="155" xfId="0" applyFont="1" applyBorder="1" applyAlignment="1">
      <alignment horizontal="centerContinuous"/>
    </xf>
    <xf numFmtId="0" fontId="7" fillId="0" borderId="158" xfId="0" applyFont="1" applyBorder="1" applyAlignment="1">
      <alignment horizontal="center"/>
    </xf>
    <xf numFmtId="171" fontId="7" fillId="0" borderId="175" xfId="0" applyNumberFormat="1" applyFont="1" applyBorder="1" applyAlignment="1">
      <alignment horizontal="center"/>
    </xf>
    <xf numFmtId="0" fontId="1" fillId="0" borderId="17" xfId="0" applyFont="1" applyBorder="1" applyAlignment="1">
      <alignment horizontal="center"/>
    </xf>
    <xf numFmtId="0" fontId="90" fillId="0" borderId="44" xfId="0" applyFont="1" applyBorder="1" applyAlignment="1"/>
    <xf numFmtId="0" fontId="7" fillId="0" borderId="15" xfId="0" applyFont="1" applyBorder="1" applyAlignment="1"/>
    <xf numFmtId="171" fontId="1" fillId="0" borderId="62" xfId="0" applyNumberFormat="1" applyFont="1" applyBorder="1" applyAlignment="1">
      <alignment horizontal="center"/>
    </xf>
    <xf numFmtId="0" fontId="1" fillId="10" borderId="5" xfId="0" applyFont="1" applyFill="1" applyBorder="1"/>
    <xf numFmtId="0" fontId="1" fillId="10" borderId="0" xfId="0" applyFont="1" applyFill="1" applyBorder="1"/>
    <xf numFmtId="0" fontId="1" fillId="10" borderId="0" xfId="0" applyFont="1" applyFill="1"/>
    <xf numFmtId="0" fontId="7" fillId="0" borderId="33" xfId="0" applyFont="1" applyBorder="1" applyAlignment="1"/>
    <xf numFmtId="171" fontId="7" fillId="0" borderId="35" xfId="0" applyNumberFormat="1" applyFont="1" applyBorder="1" applyAlignment="1">
      <alignment horizontal="center"/>
    </xf>
    <xf numFmtId="0" fontId="7" fillId="10" borderId="6" xfId="0" applyFont="1" applyFill="1" applyBorder="1"/>
    <xf numFmtId="0" fontId="7" fillId="0" borderId="102" xfId="0" applyFont="1" applyBorder="1"/>
    <xf numFmtId="4" fontId="7" fillId="0" borderId="51" xfId="0" applyNumberFormat="1" applyFont="1" applyBorder="1" applyAlignment="1">
      <alignment horizontal="center"/>
    </xf>
    <xf numFmtId="0" fontId="92" fillId="0" borderId="0" xfId="0" applyFont="1" applyAlignment="1">
      <alignment horizontal="left" vertical="center" indent="1"/>
    </xf>
    <xf numFmtId="0" fontId="94" fillId="0" borderId="0" xfId="0" applyFont="1" applyAlignment="1">
      <alignment horizontal="left" vertical="center" indent="1"/>
    </xf>
    <xf numFmtId="0" fontId="95" fillId="0" borderId="0" xfId="0" applyFont="1" applyAlignment="1">
      <alignment horizontal="justify" vertical="center"/>
    </xf>
    <xf numFmtId="0" fontId="13" fillId="0" borderId="18" xfId="0" applyFont="1" applyBorder="1"/>
    <xf numFmtId="0" fontId="13" fillId="0" borderId="5" xfId="0" applyFont="1" applyBorder="1"/>
    <xf numFmtId="0" fontId="14" fillId="0" borderId="0" xfId="0" applyFont="1" applyBorder="1"/>
    <xf numFmtId="0" fontId="1" fillId="0" borderId="7" xfId="0" applyFont="1" applyFill="1" applyBorder="1"/>
    <xf numFmtId="0" fontId="7" fillId="0" borderId="0" xfId="0" applyFont="1" applyBorder="1" applyAlignment="1">
      <alignment horizontal="right"/>
    </xf>
    <xf numFmtId="182" fontId="1" fillId="0" borderId="156" xfId="0" quotePrefix="1" applyNumberFormat="1" applyFont="1" applyBorder="1" applyAlignment="1">
      <alignment horizontal="center"/>
    </xf>
    <xf numFmtId="0" fontId="1" fillId="0" borderId="185" xfId="0" applyFont="1" applyBorder="1"/>
    <xf numFmtId="0" fontId="1" fillId="0" borderId="155" xfId="0" applyFont="1" applyBorder="1" applyAlignment="1">
      <alignment vertical="center"/>
    </xf>
    <xf numFmtId="0" fontId="1" fillId="0" borderId="112" xfId="0" applyFont="1" applyBorder="1"/>
    <xf numFmtId="0" fontId="1" fillId="0" borderId="186" xfId="0" applyFont="1" applyBorder="1"/>
    <xf numFmtId="0" fontId="7" fillId="0" borderId="112" xfId="0" applyFont="1" applyBorder="1"/>
    <xf numFmtId="181" fontId="1" fillId="0" borderId="187" xfId="0" applyNumberFormat="1" applyFont="1" applyBorder="1" applyAlignment="1">
      <alignment horizontal="center"/>
    </xf>
    <xf numFmtId="0" fontId="1" fillId="0" borderId="187" xfId="0" applyFont="1" applyBorder="1"/>
    <xf numFmtId="0" fontId="13" fillId="0" borderId="0" xfId="0" applyFont="1"/>
    <xf numFmtId="49" fontId="1" fillId="0" borderId="0" xfId="0" applyNumberFormat="1" applyFont="1" applyBorder="1"/>
    <xf numFmtId="0" fontId="7" fillId="0" borderId="155" xfId="0" applyFont="1" applyFill="1" applyBorder="1"/>
    <xf numFmtId="0" fontId="1" fillId="0" borderId="155" xfId="0" applyFont="1" applyFill="1" applyBorder="1"/>
    <xf numFmtId="0" fontId="1" fillId="0" borderId="156" xfId="0" applyFont="1" applyBorder="1"/>
    <xf numFmtId="49" fontId="1" fillId="0" borderId="7" xfId="0" applyNumberFormat="1" applyFont="1" applyBorder="1" applyAlignment="1">
      <alignment horizontal="center"/>
    </xf>
    <xf numFmtId="49" fontId="1" fillId="0" borderId="0" xfId="0" applyNumberFormat="1" applyFont="1"/>
    <xf numFmtId="49" fontId="1" fillId="0" borderId="155" xfId="0" applyNumberFormat="1" applyFont="1" applyBorder="1" applyAlignment="1"/>
    <xf numFmtId="0" fontId="14" fillId="0" borderId="5" xfId="0" quotePrefix="1" applyFont="1" applyBorder="1" applyAlignment="1">
      <alignment horizontal="center"/>
    </xf>
    <xf numFmtId="0" fontId="1" fillId="0" borderId="63" xfId="0" applyFont="1" applyBorder="1"/>
    <xf numFmtId="171" fontId="1" fillId="0" borderId="175" xfId="0" applyNumberFormat="1" applyFont="1" applyBorder="1"/>
    <xf numFmtId="44" fontId="1" fillId="0" borderId="61" xfId="0" applyNumberFormat="1" applyFont="1" applyBorder="1"/>
    <xf numFmtId="0" fontId="7" fillId="0" borderId="48" xfId="0" applyFont="1" applyBorder="1" applyAlignment="1">
      <alignment horizontal="center"/>
    </xf>
    <xf numFmtId="0" fontId="1" fillId="0" borderId="48" xfId="0" applyFont="1" applyBorder="1"/>
    <xf numFmtId="44" fontId="1" fillId="0" borderId="158" xfId="0" applyNumberFormat="1" applyFont="1" applyBorder="1"/>
    <xf numFmtId="171" fontId="1" fillId="0" borderId="61" xfId="0" applyNumberFormat="1" applyFont="1" applyBorder="1"/>
    <xf numFmtId="171" fontId="1" fillId="0" borderId="182" xfId="0" applyNumberFormat="1" applyFont="1" applyBorder="1"/>
    <xf numFmtId="171" fontId="1" fillId="0" borderId="188" xfId="0" applyNumberFormat="1" applyFont="1" applyBorder="1"/>
    <xf numFmtId="171" fontId="1" fillId="0" borderId="50" xfId="0" applyNumberFormat="1" applyFont="1" applyBorder="1"/>
    <xf numFmtId="171" fontId="1" fillId="0" borderId="189" xfId="0" applyNumberFormat="1" applyFont="1" applyBorder="1"/>
    <xf numFmtId="0" fontId="7" fillId="0" borderId="5" xfId="0" applyFont="1" applyBorder="1" applyAlignment="1">
      <alignment horizontal="right"/>
    </xf>
    <xf numFmtId="171" fontId="7" fillId="0" borderId="190" xfId="0" applyNumberFormat="1" applyFont="1" applyBorder="1"/>
    <xf numFmtId="171" fontId="7" fillId="0" borderId="123" xfId="0" applyNumberFormat="1" applyFont="1" applyBorder="1"/>
    <xf numFmtId="0" fontId="1" fillId="0" borderId="163" xfId="0" applyFont="1" applyBorder="1"/>
    <xf numFmtId="0" fontId="7" fillId="0" borderId="38" xfId="0" applyFont="1" applyBorder="1" applyAlignment="1">
      <alignment vertical="center" wrapText="1"/>
    </xf>
    <xf numFmtId="0" fontId="7" fillId="0" borderId="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49" xfId="0" applyFont="1" applyFill="1" applyBorder="1" applyAlignment="1">
      <alignment horizontal="left"/>
    </xf>
    <xf numFmtId="0" fontId="7" fillId="0" borderId="0" xfId="0" applyFont="1" applyFill="1" applyBorder="1"/>
    <xf numFmtId="171" fontId="7" fillId="0" borderId="190" xfId="0" applyNumberFormat="1" applyFont="1" applyBorder="1" applyAlignment="1">
      <alignment vertical="center"/>
    </xf>
    <xf numFmtId="0" fontId="13" fillId="0" borderId="48" xfId="0" applyFont="1" applyBorder="1"/>
    <xf numFmtId="171" fontId="1" fillId="0" borderId="158" xfId="0" applyNumberFormat="1" applyFont="1" applyBorder="1"/>
    <xf numFmtId="0" fontId="1" fillId="0" borderId="49" xfId="0" applyFont="1" applyFill="1" applyBorder="1"/>
    <xf numFmtId="171" fontId="1" fillId="0" borderId="190" xfId="0" applyNumberFormat="1" applyFont="1" applyBorder="1"/>
    <xf numFmtId="0" fontId="14" fillId="0" borderId="48" xfId="0" applyFont="1" applyBorder="1" applyAlignment="1">
      <alignment horizontal="center"/>
    </xf>
    <xf numFmtId="9" fontId="7" fillId="0" borderId="0" xfId="0" applyNumberFormat="1" applyFont="1" applyBorder="1" applyAlignment="1">
      <alignment horizontal="right"/>
    </xf>
    <xf numFmtId="0" fontId="13" fillId="0" borderId="0" xfId="0" applyFont="1" applyBorder="1" applyAlignment="1"/>
    <xf numFmtId="171" fontId="1" fillId="0" borderId="92" xfId="0" applyNumberFormat="1" applyFont="1" applyBorder="1" applyAlignment="1"/>
    <xf numFmtId="171" fontId="1" fillId="0" borderId="9" xfId="0" applyNumberFormat="1" applyFont="1" applyBorder="1"/>
    <xf numFmtId="171" fontId="1" fillId="0" borderId="191" xfId="0" applyNumberFormat="1" applyFont="1" applyBorder="1"/>
    <xf numFmtId="0" fontId="1" fillId="0" borderId="0" xfId="0" applyFont="1" applyFill="1" applyBorder="1" applyAlignment="1"/>
    <xf numFmtId="171" fontId="1" fillId="0" borderId="190" xfId="0" applyNumberFormat="1" applyFont="1" applyBorder="1" applyAlignment="1"/>
    <xf numFmtId="0" fontId="1" fillId="0" borderId="21" xfId="0" applyFont="1" applyFill="1" applyBorder="1"/>
    <xf numFmtId="171" fontId="7" fillId="0" borderId="175" xfId="0" applyNumberFormat="1" applyFont="1" applyBorder="1"/>
    <xf numFmtId="9" fontId="1" fillId="0" borderId="0" xfId="0" applyNumberFormat="1" applyFont="1" applyBorder="1" applyAlignment="1">
      <alignment horizontal="center"/>
    </xf>
    <xf numFmtId="171" fontId="1" fillId="0" borderId="0" xfId="0" applyNumberFormat="1" applyFont="1" applyBorder="1" applyAlignment="1">
      <alignment horizontal="left"/>
    </xf>
    <xf numFmtId="171" fontId="1" fillId="0" borderId="25" xfId="0" applyNumberFormat="1" applyFont="1" applyBorder="1"/>
    <xf numFmtId="0" fontId="1" fillId="0" borderId="15" xfId="0" applyFont="1" applyFill="1" applyBorder="1"/>
    <xf numFmtId="171" fontId="7" fillId="0" borderId="25" xfId="0" applyNumberFormat="1" applyFont="1" applyBorder="1"/>
    <xf numFmtId="0" fontId="13" fillId="0" borderId="101" xfId="0" applyFont="1" applyBorder="1"/>
    <xf numFmtId="0" fontId="97" fillId="0" borderId="6" xfId="0" applyFont="1" applyBorder="1"/>
    <xf numFmtId="0" fontId="1" fillId="0" borderId="29" xfId="0" applyFont="1" applyBorder="1"/>
    <xf numFmtId="0" fontId="98" fillId="0" borderId="18" xfId="0" applyFont="1" applyBorder="1" applyAlignment="1">
      <alignment vertical="center"/>
    </xf>
    <xf numFmtId="181" fontId="73" fillId="0" borderId="0" xfId="0" applyNumberFormat="1" applyFont="1" applyAlignment="1">
      <alignment horizontal="left" vertical="center"/>
    </xf>
    <xf numFmtId="180" fontId="36" fillId="0" borderId="0" xfId="0" applyNumberFormat="1" applyFont="1" applyBorder="1" applyAlignment="1" applyProtection="1">
      <alignment vertical="center"/>
    </xf>
    <xf numFmtId="180" fontId="36" fillId="0" borderId="0" xfId="0" applyNumberFormat="1" applyFont="1" applyBorder="1" applyAlignment="1" applyProtection="1">
      <alignment horizontal="left" vertical="center"/>
    </xf>
    <xf numFmtId="181" fontId="0" fillId="0" borderId="0" xfId="0" applyNumberFormat="1" applyAlignment="1">
      <alignment vertical="center"/>
    </xf>
    <xf numFmtId="0" fontId="17" fillId="0" borderId="8" xfId="0" applyFont="1" applyBorder="1" applyAlignment="1" applyProtection="1">
      <alignment horizontal="right" vertical="center"/>
    </xf>
    <xf numFmtId="180" fontId="36" fillId="0" borderId="9" xfId="0" applyNumberFormat="1" applyFont="1" applyBorder="1" applyAlignment="1">
      <alignment horizontal="left" vertical="center"/>
    </xf>
    <xf numFmtId="181" fontId="36" fillId="0" borderId="9" xfId="0" applyNumberFormat="1" applyFont="1" applyFill="1" applyBorder="1" applyAlignment="1" applyProtection="1">
      <alignment horizontal="left" vertical="center"/>
    </xf>
    <xf numFmtId="0" fontId="7" fillId="0" borderId="0" xfId="0" applyFont="1" applyAlignment="1">
      <alignment horizontal="center" vertical="center" wrapText="1"/>
    </xf>
    <xf numFmtId="0" fontId="7" fillId="0" borderId="0" xfId="0" applyFont="1" applyAlignment="1">
      <alignment horizontal="center" vertical="top" wrapText="1"/>
    </xf>
    <xf numFmtId="9" fontId="1" fillId="0" borderId="0" xfId="15" applyFont="1" applyBorder="1" applyAlignment="1" applyProtection="1">
      <alignment vertical="center"/>
    </xf>
    <xf numFmtId="9" fontId="4" fillId="0" borderId="0" xfId="15" applyFont="1" applyBorder="1" applyAlignment="1" applyProtection="1">
      <alignment horizontal="center" vertical="center"/>
    </xf>
    <xf numFmtId="0" fontId="99" fillId="0" borderId="18" xfId="0" applyFont="1" applyBorder="1" applyAlignment="1">
      <alignment vertical="center"/>
    </xf>
    <xf numFmtId="0" fontId="100" fillId="0" borderId="18" xfId="0" applyFont="1" applyBorder="1" applyAlignment="1">
      <alignment horizontal="left" vertical="center"/>
    </xf>
    <xf numFmtId="4" fontId="99" fillId="0" borderId="26" xfId="0" applyNumberFormat="1" applyFont="1" applyBorder="1" applyAlignment="1">
      <alignment horizontal="left" vertical="center"/>
    </xf>
    <xf numFmtId="0" fontId="99" fillId="0" borderId="26" xfId="0" applyFont="1" applyBorder="1" applyAlignment="1">
      <alignment horizontal="left" vertical="center"/>
    </xf>
    <xf numFmtId="0" fontId="15" fillId="3" borderId="33" xfId="0" applyFont="1" applyFill="1" applyBorder="1" applyAlignment="1" applyProtection="1">
      <alignment vertical="center"/>
      <protection locked="0"/>
    </xf>
    <xf numFmtId="0" fontId="0" fillId="3" borderId="46" xfId="0" applyFill="1" applyBorder="1" applyAlignment="1" applyProtection="1">
      <alignment vertical="center"/>
      <protection locked="0"/>
    </xf>
    <xf numFmtId="0" fontId="0" fillId="3" borderId="47" xfId="0" applyFill="1" applyBorder="1" applyAlignment="1" applyProtection="1">
      <alignment vertical="center"/>
      <protection locked="0"/>
    </xf>
    <xf numFmtId="0" fontId="28" fillId="2" borderId="68" xfId="0" applyFont="1" applyFill="1" applyBorder="1" applyAlignment="1" applyProtection="1">
      <alignment horizontal="center" vertical="center" wrapText="1"/>
    </xf>
    <xf numFmtId="0" fontId="28" fillId="2" borderId="69" xfId="0" applyFont="1" applyFill="1" applyBorder="1" applyAlignment="1" applyProtection="1">
      <alignment horizontal="center" vertical="center" wrapText="1"/>
    </xf>
    <xf numFmtId="0" fontId="66" fillId="0" borderId="83" xfId="0" applyFont="1" applyFill="1" applyBorder="1" applyAlignment="1" applyProtection="1">
      <alignment horizontal="center" vertical="center" wrapText="1"/>
    </xf>
    <xf numFmtId="0" fontId="67" fillId="0" borderId="84" xfId="0" applyFont="1" applyBorder="1" applyAlignment="1">
      <alignment horizontal="center" vertical="center" wrapText="1"/>
    </xf>
    <xf numFmtId="0" fontId="68" fillId="0" borderId="142" xfId="0" applyFont="1" applyBorder="1" applyAlignment="1">
      <alignment horizontal="center" vertical="center" wrapText="1"/>
    </xf>
    <xf numFmtId="0" fontId="30" fillId="0" borderId="3" xfId="0" applyFont="1" applyFill="1" applyBorder="1" applyAlignment="1" applyProtection="1">
      <alignment horizontal="center" vertical="center" wrapText="1"/>
    </xf>
    <xf numFmtId="0" fontId="0" fillId="0" borderId="0" xfId="0"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37" fillId="0" borderId="3" xfId="0" applyFont="1" applyBorder="1" applyAlignment="1" applyProtection="1">
      <alignment horizontal="center" vertical="center" wrapText="1"/>
    </xf>
    <xf numFmtId="0" fontId="13" fillId="0" borderId="0" xfId="0" applyFont="1" applyBorder="1" applyAlignment="1">
      <alignment horizontal="center" vertical="center"/>
    </xf>
    <xf numFmtId="0" fontId="13" fillId="0" borderId="3" xfId="0" applyFont="1" applyBorder="1" applyAlignment="1">
      <alignment horizontal="center" vertical="center"/>
    </xf>
    <xf numFmtId="0" fontId="15" fillId="0" borderId="145" xfId="0" applyFont="1" applyFill="1" applyBorder="1" applyAlignment="1" applyProtection="1">
      <alignment horizontal="right" vertical="center"/>
    </xf>
    <xf numFmtId="0" fontId="13" fillId="0" borderId="146" xfId="0" applyFont="1" applyBorder="1" applyAlignment="1" applyProtection="1">
      <alignment horizontal="right" vertical="center"/>
    </xf>
    <xf numFmtId="0" fontId="13" fillId="0" borderId="147" xfId="0" applyFont="1" applyBorder="1" applyAlignment="1" applyProtection="1">
      <alignment horizontal="right" vertical="center"/>
    </xf>
    <xf numFmtId="0" fontId="17" fillId="3" borderId="44" xfId="0" applyFont="1" applyFill="1" applyBorder="1" applyAlignment="1" applyProtection="1">
      <alignment horizontal="left" vertical="center"/>
      <protection locked="0"/>
    </xf>
    <xf numFmtId="0" fontId="13" fillId="3" borderId="15" xfId="0" applyFont="1" applyFill="1" applyBorder="1" applyAlignment="1" applyProtection="1">
      <alignment horizontal="left" vertical="center"/>
      <protection locked="0"/>
    </xf>
    <xf numFmtId="0" fontId="13" fillId="3" borderId="45"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wrapText="1"/>
    </xf>
    <xf numFmtId="0" fontId="4" fillId="0" borderId="46" xfId="0" applyFont="1" applyBorder="1" applyAlignment="1" applyProtection="1">
      <alignment horizontal="left" vertical="center" wrapText="1"/>
    </xf>
    <xf numFmtId="0" fontId="4" fillId="0" borderId="34" xfId="0" applyFont="1" applyBorder="1" applyAlignment="1" applyProtection="1">
      <alignment horizontal="left" vertical="center" wrapText="1"/>
    </xf>
    <xf numFmtId="0" fontId="4" fillId="0" borderId="46"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140" xfId="0" applyFont="1" applyFill="1" applyBorder="1" applyAlignment="1" applyProtection="1">
      <alignment horizontal="left" vertical="center" wrapText="1"/>
    </xf>
    <xf numFmtId="0" fontId="4" fillId="0" borderId="141" xfId="0" applyFont="1" applyBorder="1" applyAlignment="1" applyProtection="1">
      <alignment horizontal="left" vertical="center" wrapText="1"/>
    </xf>
    <xf numFmtId="0" fontId="4" fillId="0" borderId="70" xfId="0" applyFont="1" applyBorder="1" applyAlignment="1" applyProtection="1">
      <alignment horizontal="left" vertical="center" wrapText="1"/>
    </xf>
    <xf numFmtId="0" fontId="54" fillId="2" borderId="26" xfId="0" applyFont="1" applyFill="1" applyBorder="1" applyAlignment="1" applyProtection="1">
      <alignment horizontal="center" vertical="center" wrapText="1"/>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27" fillId="9" borderId="16" xfId="0" applyFont="1" applyFill="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31" xfId="0" applyFont="1" applyBorder="1" applyAlignment="1">
      <alignment vertical="center"/>
    </xf>
    <xf numFmtId="0" fontId="13" fillId="3" borderId="143" xfId="0" applyFont="1" applyFill="1" applyBorder="1" applyAlignment="1" applyProtection="1">
      <alignment vertical="center"/>
      <protection locked="0"/>
    </xf>
    <xf numFmtId="0" fontId="13" fillId="3" borderId="144" xfId="0" applyFont="1" applyFill="1" applyBorder="1" applyAlignment="1" applyProtection="1">
      <alignment vertical="center"/>
      <protection locked="0"/>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15" fillId="0" borderId="16" xfId="0" applyFont="1" applyBorder="1" applyAlignment="1" applyProtection="1">
      <alignment vertical="center"/>
      <protection locked="0"/>
    </xf>
    <xf numFmtId="0" fontId="0" fillId="0" borderId="21" xfId="0" applyBorder="1" applyAlignment="1">
      <alignment vertical="center"/>
    </xf>
    <xf numFmtId="0" fontId="0" fillId="0" borderId="31"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17" fillId="3" borderId="33"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3" borderId="34" xfId="0" applyFont="1" applyFill="1" applyBorder="1" applyAlignment="1" applyProtection="1">
      <alignment horizontal="left" vertical="center" wrapText="1"/>
      <protection locked="0"/>
    </xf>
    <xf numFmtId="0" fontId="17" fillId="3" borderId="23"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3" borderId="64" xfId="0" applyFont="1" applyFill="1" applyBorder="1" applyAlignment="1" applyProtection="1">
      <alignment horizontal="left" vertical="center"/>
      <protection locked="0"/>
    </xf>
    <xf numFmtId="0" fontId="15" fillId="0" borderId="134" xfId="0" applyFont="1" applyFill="1" applyBorder="1" applyAlignment="1" applyProtection="1">
      <alignment horizontal="right" vertical="center" wrapText="1"/>
    </xf>
    <xf numFmtId="0" fontId="13" fillId="0" borderId="135" xfId="0" applyFont="1" applyBorder="1" applyAlignment="1" applyProtection="1">
      <alignment horizontal="right" vertical="center" wrapText="1"/>
    </xf>
    <xf numFmtId="0" fontId="13" fillId="0" borderId="108" xfId="0" applyFont="1" applyBorder="1" applyAlignment="1" applyProtection="1">
      <alignment horizontal="right" vertical="center" wrapText="1"/>
    </xf>
    <xf numFmtId="0" fontId="15" fillId="0" borderId="14" xfId="0" applyFont="1" applyFill="1" applyBorder="1" applyAlignment="1" applyProtection="1">
      <alignment horizontal="right" vertical="center"/>
    </xf>
    <xf numFmtId="0" fontId="13" fillId="0" borderId="112" xfId="0" applyFont="1" applyBorder="1" applyAlignment="1" applyProtection="1">
      <alignment horizontal="right" vertical="center"/>
    </xf>
    <xf numFmtId="0" fontId="13" fillId="0" borderId="109" xfId="0" applyFont="1" applyBorder="1" applyAlignment="1" applyProtection="1">
      <alignment horizontal="right" vertical="center"/>
    </xf>
    <xf numFmtId="0" fontId="17" fillId="3" borderId="33" xfId="0" applyFont="1" applyFill="1" applyBorder="1" applyAlignment="1" applyProtection="1">
      <alignment horizontal="left" vertical="center"/>
      <protection locked="0"/>
    </xf>
    <xf numFmtId="0" fontId="13" fillId="3" borderId="46" xfId="0" applyFont="1" applyFill="1" applyBorder="1" applyAlignment="1" applyProtection="1">
      <alignment horizontal="left" vertical="center"/>
      <protection locked="0"/>
    </xf>
    <xf numFmtId="0" fontId="13" fillId="3" borderId="47" xfId="0" applyFont="1" applyFill="1" applyBorder="1" applyAlignment="1" applyProtection="1">
      <alignment horizontal="left" vertical="center"/>
      <protection locked="0"/>
    </xf>
    <xf numFmtId="0" fontId="9" fillId="0" borderId="33" xfId="0" applyFont="1" applyFill="1" applyBorder="1" applyAlignment="1">
      <alignment vertical="top" wrapText="1"/>
    </xf>
    <xf numFmtId="0" fontId="0" fillId="0" borderId="46" xfId="0" applyBorder="1" applyAlignment="1">
      <alignment vertical="top" wrapText="1"/>
    </xf>
    <xf numFmtId="0" fontId="4" fillId="0" borderId="136" xfId="0" applyFont="1" applyFill="1" applyBorder="1" applyAlignment="1" applyProtection="1">
      <alignment horizontal="left" vertical="center" wrapText="1"/>
    </xf>
    <xf numFmtId="0" fontId="4" fillId="0" borderId="86" xfId="0" applyFont="1" applyBorder="1" applyAlignment="1" applyProtection="1">
      <alignment horizontal="left" vertical="center"/>
    </xf>
    <xf numFmtId="0" fontId="4" fillId="0" borderId="137" xfId="0" applyFont="1" applyBorder="1" applyAlignment="1" applyProtection="1">
      <alignment horizontal="left" vertical="center"/>
    </xf>
    <xf numFmtId="171" fontId="17" fillId="0" borderId="20" xfId="0" applyNumberFormat="1" applyFont="1" applyFill="1" applyBorder="1" applyAlignment="1" applyProtection="1">
      <alignment horizontal="left" vertical="center" wrapText="1"/>
    </xf>
    <xf numFmtId="171" fontId="14" fillId="0" borderId="19" xfId="0" applyNumberFormat="1" applyFont="1" applyBorder="1" applyAlignment="1" applyProtection="1">
      <alignment horizontal="left" vertical="center" wrapText="1"/>
    </xf>
    <xf numFmtId="171" fontId="14" fillId="0" borderId="122" xfId="0" applyNumberFormat="1" applyFont="1" applyBorder="1" applyAlignment="1" applyProtection="1">
      <alignment horizontal="left" vertical="center" wrapText="1"/>
    </xf>
    <xf numFmtId="171" fontId="17" fillId="8" borderId="138" xfId="0" applyNumberFormat="1" applyFont="1" applyFill="1" applyBorder="1" applyAlignment="1" applyProtection="1">
      <alignment horizontal="left" vertical="center" wrapText="1"/>
    </xf>
    <xf numFmtId="171" fontId="13" fillId="8" borderId="24" xfId="0" applyNumberFormat="1" applyFont="1" applyFill="1" applyBorder="1" applyAlignment="1" applyProtection="1">
      <alignment horizontal="left" vertical="center"/>
    </xf>
    <xf numFmtId="171" fontId="13" fillId="8" borderId="139" xfId="0" applyNumberFormat="1" applyFont="1" applyFill="1" applyBorder="1" applyAlignment="1" applyProtection="1">
      <alignment horizontal="left" vertical="center"/>
    </xf>
    <xf numFmtId="0" fontId="43" fillId="0" borderId="68" xfId="0" applyFont="1" applyFill="1" applyBorder="1" applyAlignment="1" applyProtection="1">
      <alignment horizontal="left" vertical="center" wrapText="1"/>
    </xf>
    <xf numFmtId="0" fontId="59" fillId="0" borderId="69" xfId="0" applyFont="1" applyBorder="1" applyAlignment="1" applyProtection="1">
      <alignment horizontal="left" vertical="center"/>
    </xf>
    <xf numFmtId="0" fontId="59" fillId="0" borderId="69" xfId="0" applyFont="1" applyBorder="1" applyAlignment="1" applyProtection="1">
      <alignment vertical="center"/>
    </xf>
    <xf numFmtId="0" fontId="13" fillId="0" borderId="141" xfId="0" applyFont="1" applyBorder="1" applyAlignment="1" applyProtection="1">
      <alignment horizontal="left" vertical="center" wrapText="1"/>
    </xf>
    <xf numFmtId="0" fontId="13" fillId="0" borderId="70" xfId="0" applyFont="1" applyBorder="1" applyAlignment="1" applyProtection="1">
      <alignment horizontal="left" vertical="center" wrapText="1"/>
    </xf>
    <xf numFmtId="0" fontId="4" fillId="0" borderId="43"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171" fontId="17" fillId="0" borderId="81" xfId="0" applyNumberFormat="1" applyFont="1" applyFill="1" applyBorder="1" applyAlignment="1" applyProtection="1">
      <alignment horizontal="left" vertical="center" wrapText="1"/>
    </xf>
    <xf numFmtId="171" fontId="14" fillId="0" borderId="82" xfId="0" applyNumberFormat="1" applyFont="1" applyBorder="1" applyAlignment="1" applyProtection="1">
      <alignment vertical="center" wrapText="1"/>
    </xf>
    <xf numFmtId="0" fontId="13" fillId="0" borderId="82" xfId="0" applyFont="1" applyBorder="1" applyAlignment="1" applyProtection="1">
      <alignment vertical="center"/>
    </xf>
    <xf numFmtId="0" fontId="13" fillId="0" borderId="79" xfId="0" applyFont="1" applyBorder="1" applyAlignment="1" applyProtection="1">
      <alignment vertical="center"/>
    </xf>
    <xf numFmtId="171" fontId="13" fillId="8" borderId="24" xfId="0" applyNumberFormat="1" applyFont="1" applyFill="1" applyBorder="1" applyAlignment="1" applyProtection="1">
      <alignment horizontal="left" vertical="center" wrapText="1"/>
    </xf>
    <xf numFmtId="0" fontId="13" fillId="0" borderId="24" xfId="0" applyFont="1" applyBorder="1" applyAlignment="1" applyProtection="1">
      <alignment vertical="center"/>
    </xf>
    <xf numFmtId="0" fontId="13" fillId="0" borderId="139" xfId="0" applyFont="1" applyBorder="1" applyAlignment="1" applyProtection="1">
      <alignment vertical="center"/>
    </xf>
    <xf numFmtId="171" fontId="28" fillId="2" borderId="83" xfId="0" applyNumberFormat="1" applyFont="1" applyFill="1" applyBorder="1" applyAlignment="1" applyProtection="1">
      <alignment horizontal="center" vertical="center" wrapText="1"/>
    </xf>
    <xf numFmtId="171" fontId="13" fillId="0" borderId="84" xfId="0" applyNumberFormat="1" applyFont="1" applyBorder="1" applyAlignment="1" applyProtection="1">
      <alignment horizontal="center" vertical="center" wrapText="1"/>
    </xf>
    <xf numFmtId="0" fontId="13" fillId="0" borderId="142" xfId="0" applyFont="1" applyBorder="1" applyAlignment="1" applyProtection="1">
      <alignment horizontal="center" vertical="center" wrapText="1"/>
    </xf>
    <xf numFmtId="49" fontId="36" fillId="0" borderId="0" xfId="0" quotePrefix="1" applyNumberFormat="1" applyFont="1" applyFill="1" applyBorder="1" applyAlignment="1" applyProtection="1">
      <alignment horizontal="left" vertical="center" wrapText="1"/>
    </xf>
    <xf numFmtId="0" fontId="0" fillId="0" borderId="0" xfId="0" applyAlignment="1">
      <alignment vertical="center" wrapText="1"/>
    </xf>
    <xf numFmtId="49" fontId="36" fillId="0" borderId="0" xfId="0" applyNumberFormat="1" applyFont="1" applyFill="1" applyBorder="1" applyAlignment="1" applyProtection="1">
      <alignment horizontal="left" vertical="center"/>
    </xf>
    <xf numFmtId="0" fontId="0" fillId="0" borderId="0" xfId="0" applyAlignment="1">
      <alignment horizontal="left" vertical="center"/>
    </xf>
    <xf numFmtId="0" fontId="27" fillId="0" borderId="2" xfId="0" applyFont="1" applyBorder="1" applyAlignment="1" applyProtection="1">
      <alignment horizontal="center" vertical="center" wrapText="1"/>
    </xf>
    <xf numFmtId="0" fontId="64" fillId="0" borderId="2" xfId="0" applyFont="1" applyBorder="1" applyAlignment="1">
      <alignment horizontal="center" vertical="center" wrapText="1"/>
    </xf>
    <xf numFmtId="0" fontId="64" fillId="0" borderId="65" xfId="0" applyFont="1" applyBorder="1" applyAlignment="1">
      <alignment horizontal="center" vertical="center" wrapText="1"/>
    </xf>
    <xf numFmtId="0" fontId="76" fillId="0" borderId="2" xfId="0" applyFont="1" applyBorder="1" applyAlignment="1" applyProtection="1">
      <alignment horizontal="center" vertical="center"/>
      <protection locked="0"/>
    </xf>
    <xf numFmtId="0" fontId="77" fillId="0" borderId="2" xfId="0" applyFont="1" applyBorder="1" applyAlignment="1" applyProtection="1">
      <alignment vertical="center"/>
      <protection locked="0"/>
    </xf>
    <xf numFmtId="175" fontId="27" fillId="0" borderId="0" xfId="13" applyNumberFormat="1" applyFont="1" applyBorder="1" applyAlignment="1" applyProtection="1">
      <alignment horizontal="center" vertical="center"/>
    </xf>
    <xf numFmtId="0" fontId="64" fillId="0" borderId="0" xfId="0" applyFont="1" applyAlignment="1">
      <alignment vertical="center"/>
    </xf>
    <xf numFmtId="0" fontId="64" fillId="0" borderId="7" xfId="0" applyFont="1" applyBorder="1" applyAlignment="1">
      <alignment vertical="center"/>
    </xf>
    <xf numFmtId="0" fontId="75" fillId="0" borderId="18"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73" fontId="48" fillId="0" borderId="0" xfId="0" applyNumberFormat="1" applyFont="1" applyBorder="1" applyAlignment="1" applyProtection="1">
      <alignment horizontal="left" vertical="center"/>
    </xf>
    <xf numFmtId="0" fontId="13" fillId="0" borderId="0" xfId="0" applyFont="1" applyBorder="1" applyAlignment="1">
      <alignment vertical="center"/>
    </xf>
    <xf numFmtId="0" fontId="36" fillId="0" borderId="0" xfId="0" applyFont="1" applyFill="1" applyBorder="1" applyAlignment="1" applyProtection="1">
      <alignment horizontal="left" vertical="center"/>
    </xf>
    <xf numFmtId="0" fontId="47" fillId="0" borderId="0" xfId="0" applyFont="1" applyBorder="1" applyAlignment="1">
      <alignment vertical="center"/>
    </xf>
    <xf numFmtId="49" fontId="51" fillId="0" borderId="6" xfId="13" applyNumberFormat="1" applyFont="1" applyFill="1" applyBorder="1" applyAlignment="1" applyProtection="1">
      <alignment horizontal="left" vertical="center" wrapText="1"/>
    </xf>
    <xf numFmtId="0" fontId="13" fillId="0" borderId="6" xfId="0" applyFont="1" applyBorder="1" applyAlignment="1">
      <alignment horizontal="left" vertical="center" wrapText="1"/>
    </xf>
    <xf numFmtId="0" fontId="55" fillId="0" borderId="6" xfId="0" applyFont="1" applyBorder="1" applyAlignment="1">
      <alignment horizontal="left" vertical="center"/>
    </xf>
    <xf numFmtId="0" fontId="87" fillId="0" borderId="6" xfId="0" applyFont="1" applyBorder="1" applyAlignment="1">
      <alignment vertical="center"/>
    </xf>
    <xf numFmtId="0" fontId="52" fillId="0" borderId="0" xfId="0" applyFont="1" applyBorder="1" applyAlignment="1" applyProtection="1">
      <alignment horizontal="left" vertical="center"/>
    </xf>
    <xf numFmtId="0" fontId="13" fillId="0" borderId="0" xfId="0" applyFont="1" applyAlignment="1">
      <alignment horizontal="left" vertical="center"/>
    </xf>
    <xf numFmtId="0" fontId="36" fillId="0" borderId="2" xfId="0" applyNumberFormat="1" applyFont="1" applyBorder="1" applyAlignment="1" applyProtection="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vertical="center"/>
    </xf>
    <xf numFmtId="1" fontId="36" fillId="0" borderId="0" xfId="0" applyNumberFormat="1" applyFont="1" applyBorder="1" applyAlignment="1" applyProtection="1">
      <alignment horizontal="left" vertical="center"/>
    </xf>
    <xf numFmtId="0" fontId="47" fillId="0" borderId="0" xfId="0" applyFont="1" applyBorder="1" applyAlignment="1">
      <alignment horizontal="left" vertical="center"/>
    </xf>
    <xf numFmtId="49" fontId="36" fillId="0" borderId="0" xfId="0" applyNumberFormat="1" applyFont="1" applyBorder="1" applyAlignment="1">
      <alignment horizontal="left" vertical="center"/>
    </xf>
    <xf numFmtId="49" fontId="36" fillId="0" borderId="0" xfId="0" applyNumberFormat="1" applyFont="1" applyBorder="1" applyAlignment="1" applyProtection="1">
      <alignment vertical="center"/>
    </xf>
    <xf numFmtId="0" fontId="36" fillId="0" borderId="0" xfId="0" applyFont="1" applyBorder="1" applyAlignment="1">
      <alignment horizontal="left" vertical="center"/>
    </xf>
    <xf numFmtId="175" fontId="48" fillId="0" borderId="0" xfId="13" applyNumberFormat="1" applyFont="1" applyFill="1" applyBorder="1" applyAlignment="1" applyProtection="1">
      <alignment vertical="center"/>
    </xf>
    <xf numFmtId="0" fontId="13" fillId="0" borderId="7" xfId="0" applyFont="1" applyBorder="1" applyAlignment="1">
      <alignment vertical="center"/>
    </xf>
    <xf numFmtId="15" fontId="36" fillId="0" borderId="0" xfId="0" applyNumberFormat="1" applyFont="1" applyBorder="1" applyAlignment="1" applyProtection="1">
      <alignment horizontal="left" vertical="center"/>
    </xf>
    <xf numFmtId="0" fontId="17" fillId="0" borderId="0" xfId="0" applyFont="1" applyBorder="1" applyAlignment="1">
      <alignment vertical="center"/>
    </xf>
    <xf numFmtId="0" fontId="15" fillId="3" borderId="6" xfId="0" applyFont="1" applyFill="1" applyBorder="1" applyAlignment="1" applyProtection="1">
      <alignment horizontal="left" vertical="center" wrapText="1"/>
      <protection locked="0"/>
    </xf>
    <xf numFmtId="176" fontId="36" fillId="0" borderId="0" xfId="0" applyNumberFormat="1" applyFont="1" applyFill="1" applyBorder="1" applyAlignment="1">
      <alignment horizontal="left" vertical="center" wrapText="1"/>
    </xf>
    <xf numFmtId="0" fontId="5" fillId="0" borderId="2" xfId="0" applyFont="1" applyFill="1" applyBorder="1" applyAlignment="1" applyProtection="1">
      <alignment horizontal="right" vertical="center"/>
    </xf>
    <xf numFmtId="0" fontId="0" fillId="0" borderId="2" xfId="0" applyBorder="1" applyAlignment="1">
      <alignment horizontal="right"/>
    </xf>
    <xf numFmtId="0" fontId="4" fillId="0" borderId="5"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0" xfId="0" applyFont="1" applyBorder="1" applyAlignment="1" applyProtection="1">
      <alignment horizontal="left" vertical="center"/>
    </xf>
    <xf numFmtId="9" fontId="4" fillId="0" borderId="5" xfId="0" applyNumberFormat="1" applyFont="1" applyFill="1" applyBorder="1" applyAlignment="1" applyProtection="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9" fontId="5" fillId="0" borderId="5"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3" fillId="0" borderId="0" xfId="0" applyFont="1" applyBorder="1" applyAlignment="1" applyProtection="1">
      <alignment vertical="center" wrapText="1"/>
    </xf>
    <xf numFmtId="0" fontId="13" fillId="0" borderId="0" xfId="0" applyFont="1" applyBorder="1" applyAlignment="1">
      <alignment vertical="center" wrapText="1"/>
    </xf>
    <xf numFmtId="0" fontId="13" fillId="0" borderId="5" xfId="0" applyFont="1" applyBorder="1" applyAlignment="1" applyProtection="1">
      <alignment vertical="center"/>
    </xf>
    <xf numFmtId="0" fontId="13" fillId="0" borderId="0" xfId="0" applyFont="1" applyBorder="1" applyAlignment="1" applyProtection="1">
      <alignment vertical="center"/>
    </xf>
    <xf numFmtId="0" fontId="39" fillId="0" borderId="6" xfId="0" applyFont="1" applyBorder="1" applyAlignment="1" applyProtection="1">
      <alignment vertical="center"/>
    </xf>
    <xf numFmtId="0" fontId="13" fillId="0" borderId="6" xfId="0" applyFont="1" applyBorder="1" applyAlignment="1">
      <alignment vertical="center"/>
    </xf>
    <xf numFmtId="0" fontId="36" fillId="0" borderId="6" xfId="0" applyFont="1" applyBorder="1" applyAlignment="1" applyProtection="1">
      <alignment horizontal="left" vertical="center"/>
    </xf>
    <xf numFmtId="0" fontId="47" fillId="0" borderId="6" xfId="0" applyFont="1" applyBorder="1" applyAlignment="1">
      <alignment vertical="center"/>
    </xf>
    <xf numFmtId="0" fontId="47" fillId="0" borderId="29" xfId="0" applyFont="1" applyBorder="1" applyAlignment="1">
      <alignment vertical="center"/>
    </xf>
    <xf numFmtId="167" fontId="30" fillId="0" borderId="6" xfId="0" applyNumberFormat="1" applyFont="1" applyFill="1" applyBorder="1" applyAlignment="1" applyProtection="1">
      <alignment horizontal="right" vertical="center"/>
    </xf>
    <xf numFmtId="0" fontId="30" fillId="0" borderId="6" xfId="0" applyFont="1" applyBorder="1" applyAlignment="1" applyProtection="1">
      <alignment horizontal="right" vertical="center"/>
    </xf>
    <xf numFmtId="167" fontId="30" fillId="0" borderId="1" xfId="0" applyNumberFormat="1" applyFont="1" applyFill="1" applyBorder="1" applyAlignment="1" applyProtection="1">
      <alignment horizontal="right" vertical="center"/>
    </xf>
    <xf numFmtId="0" fontId="30" fillId="0" borderId="1" xfId="0" applyFont="1" applyBorder="1" applyAlignment="1" applyProtection="1">
      <alignment horizontal="right" vertical="center"/>
    </xf>
    <xf numFmtId="0" fontId="17" fillId="0" borderId="8" xfId="0" applyFont="1" applyFill="1" applyBorder="1" applyAlignment="1" applyProtection="1">
      <alignment horizontal="left" vertical="center" wrapText="1"/>
    </xf>
    <xf numFmtId="0" fontId="15" fillId="0" borderId="6" xfId="0" applyFont="1" applyBorder="1" applyAlignment="1" applyProtection="1">
      <alignment horizontal="left" vertical="center" wrapText="1"/>
    </xf>
    <xf numFmtId="0" fontId="17" fillId="0" borderId="6" xfId="0" applyFont="1" applyFill="1" applyBorder="1" applyAlignment="1" applyProtection="1">
      <alignment horizontal="right" vertical="center"/>
    </xf>
    <xf numFmtId="0" fontId="15" fillId="0" borderId="6" xfId="0" applyFont="1" applyBorder="1" applyAlignment="1" applyProtection="1">
      <alignment vertical="center"/>
    </xf>
    <xf numFmtId="0" fontId="17" fillId="0" borderId="2" xfId="0" applyFont="1" applyFill="1" applyBorder="1" applyAlignment="1" applyProtection="1">
      <alignment horizontal="right" vertical="center"/>
    </xf>
    <xf numFmtId="0" fontId="0" fillId="0" borderId="2" xfId="0" applyBorder="1" applyAlignment="1">
      <alignment vertical="center"/>
    </xf>
    <xf numFmtId="0" fontId="0" fillId="0" borderId="127" xfId="0" applyBorder="1" applyAlignment="1">
      <alignment vertical="center"/>
    </xf>
    <xf numFmtId="176" fontId="36" fillId="0" borderId="0" xfId="0" applyNumberFormat="1" applyFont="1" applyFill="1" applyBorder="1" applyAlignment="1" applyProtection="1">
      <alignment horizontal="left" vertical="center"/>
    </xf>
    <xf numFmtId="176" fontId="47" fillId="0" borderId="0" xfId="0" applyNumberFormat="1" applyFont="1" applyFill="1" applyBorder="1" applyAlignment="1">
      <alignment vertical="center"/>
    </xf>
    <xf numFmtId="0" fontId="75" fillId="0" borderId="18"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60" fillId="0" borderId="2" xfId="0"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61" fillId="0" borderId="2" xfId="0" applyFont="1" applyBorder="1" applyAlignment="1">
      <alignment vertical="center" wrapText="1"/>
    </xf>
    <xf numFmtId="0" fontId="62" fillId="0" borderId="2" xfId="0" applyFont="1" applyBorder="1" applyAlignment="1">
      <alignment vertical="center" wrapText="1"/>
    </xf>
    <xf numFmtId="0" fontId="62" fillId="0" borderId="65" xfId="0" applyFont="1" applyBorder="1" applyAlignment="1">
      <alignment vertical="center" wrapText="1"/>
    </xf>
    <xf numFmtId="0" fontId="13" fillId="0" borderId="6" xfId="0" applyFont="1" applyBorder="1" applyAlignment="1">
      <alignment horizontal="left" vertical="center"/>
    </xf>
    <xf numFmtId="0" fontId="0" fillId="0" borderId="6" xfId="0" applyBorder="1" applyAlignment="1">
      <alignment vertical="center"/>
    </xf>
    <xf numFmtId="0" fontId="36" fillId="0" borderId="0" xfId="0" quotePrefix="1" applyFont="1" applyFill="1" applyBorder="1" applyAlignment="1" applyProtection="1">
      <alignment horizontal="left" vertical="center" wrapText="1"/>
    </xf>
    <xf numFmtId="0" fontId="78" fillId="0" borderId="2" xfId="0" applyFont="1" applyBorder="1" applyAlignment="1" applyProtection="1">
      <alignment horizontal="center" vertical="center"/>
      <protection locked="0"/>
    </xf>
    <xf numFmtId="0" fontId="35" fillId="0" borderId="0" xfId="0" applyFont="1" applyBorder="1" applyAlignment="1" applyProtection="1">
      <alignment horizontal="center" vertical="center" wrapText="1"/>
    </xf>
    <xf numFmtId="0" fontId="35" fillId="0" borderId="0" xfId="0" applyFont="1" applyBorder="1" applyAlignment="1">
      <alignment horizontal="center" vertical="center" wrapText="1"/>
    </xf>
    <xf numFmtId="0" fontId="60" fillId="0" borderId="0" xfId="0" applyFont="1" applyBorder="1" applyAlignment="1" applyProtection="1">
      <alignment horizontal="center" vertical="center"/>
    </xf>
    <xf numFmtId="0" fontId="63" fillId="0" borderId="0" xfId="0" applyFont="1" applyBorder="1" applyAlignment="1">
      <alignment horizontal="center" vertical="center"/>
    </xf>
    <xf numFmtId="0" fontId="17" fillId="0" borderId="5" xfId="0" applyFont="1" applyBorder="1" applyAlignment="1" applyProtection="1">
      <alignment horizontal="left" vertical="center"/>
    </xf>
    <xf numFmtId="0" fontId="17" fillId="0" borderId="0" xfId="0" applyFont="1" applyBorder="1" applyAlignment="1">
      <alignment horizontal="left" vertical="center"/>
    </xf>
    <xf numFmtId="0" fontId="52" fillId="0" borderId="0" xfId="0" applyFont="1" applyBorder="1" applyAlignment="1">
      <alignment horizontal="left" vertical="center"/>
    </xf>
    <xf numFmtId="0" fontId="36" fillId="0" borderId="0" xfId="0" applyNumberFormat="1" applyFont="1" applyBorder="1" applyAlignment="1" applyProtection="1">
      <alignment horizontal="left" vertical="center"/>
    </xf>
    <xf numFmtId="0" fontId="36" fillId="0" borderId="0" xfId="0" applyFont="1" applyBorder="1" applyAlignment="1" applyProtection="1">
      <alignment horizontal="left" vertical="center"/>
    </xf>
    <xf numFmtId="49" fontId="36" fillId="0" borderId="0" xfId="0" applyNumberFormat="1" applyFont="1" applyBorder="1" applyAlignment="1" applyProtection="1">
      <alignment horizontal="left" vertical="center"/>
    </xf>
    <xf numFmtId="0" fontId="34" fillId="0" borderId="6" xfId="0" applyFont="1" applyFill="1" applyBorder="1" applyAlignment="1" applyProtection="1">
      <alignment horizontal="right" vertical="center"/>
    </xf>
    <xf numFmtId="0" fontId="0" fillId="0" borderId="6" xfId="0" applyBorder="1" applyAlignment="1">
      <alignment horizontal="right"/>
    </xf>
    <xf numFmtId="176" fontId="36" fillId="0" borderId="0" xfId="0" applyNumberFormat="1" applyFont="1" applyFill="1" applyBorder="1" applyAlignment="1">
      <alignment horizontal="left" vertical="center"/>
    </xf>
    <xf numFmtId="0" fontId="17" fillId="0" borderId="68" xfId="0" applyFont="1" applyFill="1" applyBorder="1" applyAlignment="1" applyProtection="1">
      <alignment horizontal="right" vertical="center"/>
    </xf>
    <xf numFmtId="0" fontId="15" fillId="0" borderId="69" xfId="0" applyFont="1" applyBorder="1" applyAlignment="1" applyProtection="1">
      <alignment horizontal="right" vertical="center"/>
    </xf>
    <xf numFmtId="0" fontId="17" fillId="0" borderId="69" xfId="0" applyFont="1" applyFill="1" applyBorder="1" applyAlignment="1" applyProtection="1">
      <alignment horizontal="right" vertical="center"/>
    </xf>
    <xf numFmtId="0" fontId="15" fillId="0" borderId="69" xfId="0" applyFont="1" applyBorder="1" applyAlignment="1" applyProtection="1">
      <alignment vertical="center"/>
    </xf>
    <xf numFmtId="0" fontId="46" fillId="0" borderId="5" xfId="0" applyFont="1" applyBorder="1" applyAlignment="1">
      <alignment horizontal="right" vertical="center"/>
    </xf>
    <xf numFmtId="0" fontId="46" fillId="0" borderId="0" xfId="0" applyFont="1" applyBorder="1" applyAlignment="1">
      <alignment horizontal="right" vertical="center"/>
    </xf>
    <xf numFmtId="0" fontId="15" fillId="0" borderId="49" xfId="0" applyFont="1" applyBorder="1" applyAlignment="1">
      <alignment horizontal="right" vertical="center"/>
    </xf>
    <xf numFmtId="4" fontId="14" fillId="0" borderId="8" xfId="0" applyNumberFormat="1" applyFont="1" applyBorder="1" applyAlignment="1">
      <alignment horizontal="right" vertical="center"/>
    </xf>
    <xf numFmtId="4" fontId="14" fillId="0" borderId="6" xfId="0" applyNumberFormat="1" applyFont="1" applyBorder="1" applyAlignment="1">
      <alignment horizontal="right" vertical="center"/>
    </xf>
    <xf numFmtId="4" fontId="7" fillId="0" borderId="69" xfId="0" applyNumberFormat="1" applyFont="1" applyBorder="1" applyAlignment="1">
      <alignment horizontal="right" vertical="center"/>
    </xf>
    <xf numFmtId="4" fontId="13" fillId="0" borderId="69" xfId="0" applyNumberFormat="1" applyFont="1" applyBorder="1" applyAlignment="1">
      <alignment vertical="center"/>
    </xf>
    <xf numFmtId="4" fontId="13" fillId="0" borderId="33" xfId="0" applyNumberFormat="1" applyFont="1" applyBorder="1" applyAlignment="1">
      <alignment vertical="center" wrapText="1"/>
    </xf>
    <xf numFmtId="0" fontId="0" fillId="0" borderId="34" xfId="0" applyBorder="1" applyAlignment="1"/>
    <xf numFmtId="0" fontId="1" fillId="0" borderId="0" xfId="0" applyFont="1" applyAlignment="1">
      <alignment horizontal="justify" vertical="center" wrapText="1"/>
    </xf>
    <xf numFmtId="0" fontId="93" fillId="0" borderId="0" xfId="0" applyFont="1" applyAlignment="1">
      <alignment wrapText="1"/>
    </xf>
    <xf numFmtId="0" fontId="7" fillId="0" borderId="0" xfId="0" applyFont="1" applyAlignment="1">
      <alignment horizontal="right"/>
    </xf>
    <xf numFmtId="0" fontId="82" fillId="0" borderId="0" xfId="0" applyFont="1" applyAlignment="1">
      <alignment horizontal="right"/>
    </xf>
    <xf numFmtId="181" fontId="1" fillId="0" borderId="0" xfId="0" applyNumberFormat="1" applyFont="1" applyAlignment="1">
      <alignment horizontal="center"/>
    </xf>
    <xf numFmtId="181" fontId="79" fillId="0" borderId="0" xfId="0" applyNumberFormat="1" applyFont="1" applyAlignment="1">
      <alignment horizontal="center"/>
    </xf>
    <xf numFmtId="0" fontId="1" fillId="0" borderId="155" xfId="0" applyFont="1" applyBorder="1" applyAlignment="1">
      <alignment horizontal="center"/>
    </xf>
    <xf numFmtId="0" fontId="1" fillId="0" borderId="156" xfId="0" applyFont="1" applyBorder="1" applyAlignment="1">
      <alignment horizontal="center"/>
    </xf>
    <xf numFmtId="0" fontId="1" fillId="0" borderId="44" xfId="0" applyFont="1" applyBorder="1" applyAlignment="1">
      <alignment horizontal="center"/>
    </xf>
    <xf numFmtId="0" fontId="0" fillId="0" borderId="45" xfId="0" applyBorder="1" applyAlignment="1"/>
    <xf numFmtId="0" fontId="1" fillId="0" borderId="45" xfId="0" applyFont="1" applyBorder="1" applyAlignment="1">
      <alignment horizontal="center"/>
    </xf>
    <xf numFmtId="0" fontId="1" fillId="0" borderId="157" xfId="0" applyFont="1" applyBorder="1" applyAlignment="1">
      <alignment horizontal="center"/>
    </xf>
    <xf numFmtId="0" fontId="1" fillId="0" borderId="108" xfId="0" quotePrefix="1" applyFont="1" applyBorder="1" applyAlignment="1">
      <alignment horizontal="center"/>
    </xf>
    <xf numFmtId="0" fontId="7" fillId="0" borderId="166" xfId="0" applyFont="1" applyBorder="1" applyAlignment="1">
      <alignment horizontal="center"/>
    </xf>
    <xf numFmtId="0" fontId="7" fillId="0" borderId="34" xfId="0" applyFont="1" applyBorder="1" applyAlignment="1">
      <alignment horizontal="center"/>
    </xf>
    <xf numFmtId="0" fontId="7" fillId="0" borderId="33" xfId="0" applyFont="1" applyBorder="1" applyAlignment="1">
      <alignment horizontal="center"/>
    </xf>
    <xf numFmtId="172" fontId="7" fillId="0" borderId="183" xfId="0" applyNumberFormat="1" applyFont="1" applyBorder="1" applyAlignment="1">
      <alignment horizontal="center"/>
    </xf>
    <xf numFmtId="0" fontId="7" fillId="0" borderId="69" xfId="0" applyFont="1" applyBorder="1" applyAlignment="1">
      <alignment horizontal="center"/>
    </xf>
    <xf numFmtId="0" fontId="7" fillId="0" borderId="80" xfId="0" applyFont="1" applyBorder="1" applyAlignment="1">
      <alignment horizontal="center"/>
    </xf>
    <xf numFmtId="0" fontId="1" fillId="0" borderId="69" xfId="0" applyFont="1" applyBorder="1" applyAlignment="1">
      <alignment horizontal="center"/>
    </xf>
    <xf numFmtId="0" fontId="1" fillId="0" borderId="80" xfId="0" applyFont="1" applyBorder="1" applyAlignment="1">
      <alignment horizontal="center"/>
    </xf>
    <xf numFmtId="0" fontId="7" fillId="0" borderId="30" xfId="0" applyFont="1" applyBorder="1" applyAlignment="1">
      <alignment horizontal="right" vertical="center"/>
    </xf>
    <xf numFmtId="0" fontId="7" fillId="0" borderId="46" xfId="0" applyFont="1" applyBorder="1" applyAlignment="1">
      <alignment horizontal="right" vertical="center"/>
    </xf>
    <xf numFmtId="0" fontId="7" fillId="0" borderId="34" xfId="0" applyFont="1" applyBorder="1" applyAlignment="1">
      <alignment horizontal="right" vertical="center"/>
    </xf>
    <xf numFmtId="0" fontId="17" fillId="0" borderId="18" xfId="0" applyFont="1" applyBorder="1" applyAlignment="1">
      <alignment horizontal="right" vertical="center"/>
    </xf>
    <xf numFmtId="0" fontId="17" fillId="0" borderId="2" xfId="0" applyFont="1" applyBorder="1" applyAlignment="1">
      <alignment horizontal="right" vertical="center"/>
    </xf>
    <xf numFmtId="0" fontId="17" fillId="0" borderId="127"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71" xfId="0" applyFont="1" applyBorder="1" applyAlignment="1">
      <alignment horizontal="right" vertical="center"/>
    </xf>
    <xf numFmtId="0" fontId="21" fillId="3" borderId="42"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0" fontId="21" fillId="3" borderId="154" xfId="0" applyFont="1" applyFill="1" applyBorder="1" applyAlignment="1" applyProtection="1">
      <alignment vertical="center"/>
      <protection locked="0"/>
    </xf>
    <xf numFmtId="0" fontId="21" fillId="3" borderId="153" xfId="0" applyFont="1" applyFill="1" applyBorder="1" applyAlignment="1" applyProtection="1">
      <alignment vertical="center"/>
      <protection locked="0"/>
    </xf>
    <xf numFmtId="0" fontId="21" fillId="3" borderId="151" xfId="0" applyFont="1" applyFill="1" applyBorder="1" applyAlignment="1" applyProtection="1">
      <alignment vertical="center"/>
      <protection locked="0"/>
    </xf>
    <xf numFmtId="0" fontId="21" fillId="3" borderId="152" xfId="0" applyFont="1" applyFill="1" applyBorder="1" applyAlignment="1" applyProtection="1">
      <alignment vertical="center"/>
      <protection locked="0"/>
    </xf>
    <xf numFmtId="0" fontId="7" fillId="0" borderId="22" xfId="0" applyFont="1" applyBorder="1" applyAlignment="1">
      <alignment horizontal="right" vertical="center"/>
    </xf>
    <xf numFmtId="0" fontId="7" fillId="0" borderId="1" xfId="0" applyFont="1" applyBorder="1" applyAlignment="1">
      <alignment horizontal="right" vertical="center"/>
    </xf>
    <xf numFmtId="0" fontId="7" fillId="0" borderId="67" xfId="0" applyFont="1" applyBorder="1" applyAlignment="1">
      <alignment horizontal="right" vertical="center"/>
    </xf>
    <xf numFmtId="0" fontId="13" fillId="0" borderId="33" xfId="0" applyFont="1" applyBorder="1" applyAlignment="1">
      <alignment vertical="center"/>
    </xf>
    <xf numFmtId="0" fontId="13" fillId="0" borderId="34" xfId="0" applyFont="1" applyBorder="1" applyAlignment="1">
      <alignment vertical="center"/>
    </xf>
    <xf numFmtId="0" fontId="21" fillId="3" borderId="60" xfId="0" applyFont="1" applyFill="1" applyBorder="1" applyAlignment="1" applyProtection="1">
      <alignment vertical="center"/>
      <protection locked="0"/>
    </xf>
    <xf numFmtId="0" fontId="21" fillId="3" borderId="150" xfId="0" applyFont="1" applyFill="1" applyBorder="1" applyAlignment="1" applyProtection="1">
      <alignment vertical="center"/>
      <protection locked="0"/>
    </xf>
    <xf numFmtId="0" fontId="21" fillId="3" borderId="10" xfId="0" applyFont="1" applyFill="1" applyBorder="1" applyAlignment="1" applyProtection="1">
      <alignment vertical="center"/>
      <protection locked="0"/>
    </xf>
    <xf numFmtId="0" fontId="21" fillId="3" borderId="11" xfId="0" applyFont="1" applyFill="1" applyBorder="1" applyAlignment="1" applyProtection="1">
      <alignment vertical="center"/>
      <protection locked="0"/>
    </xf>
    <xf numFmtId="0" fontId="13" fillId="0" borderId="30" xfId="0" applyFont="1" applyBorder="1" applyAlignment="1">
      <alignment vertical="center"/>
    </xf>
    <xf numFmtId="0" fontId="13" fillId="0" borderId="46" xfId="0" applyFont="1" applyBorder="1" applyAlignment="1">
      <alignment vertical="center"/>
    </xf>
    <xf numFmtId="0" fontId="21" fillId="3" borderId="148" xfId="0" applyFont="1" applyFill="1" applyBorder="1" applyAlignment="1" applyProtection="1">
      <alignment vertical="center"/>
      <protection locked="0"/>
    </xf>
    <xf numFmtId="0" fontId="21" fillId="3" borderId="149" xfId="0" applyFont="1" applyFill="1" applyBorder="1" applyAlignment="1" applyProtection="1">
      <alignment vertical="center"/>
      <protection locked="0"/>
    </xf>
    <xf numFmtId="0" fontId="14" fillId="0" borderId="5" xfId="0" applyFont="1" applyBorder="1" applyAlignment="1">
      <alignment horizontal="right" vertical="center"/>
    </xf>
    <xf numFmtId="0" fontId="14" fillId="0" borderId="0" xfId="0" applyFont="1" applyBorder="1" applyAlignment="1">
      <alignment horizontal="right" vertical="center"/>
    </xf>
    <xf numFmtId="0" fontId="17" fillId="0" borderId="0" xfId="0" applyFont="1" applyBorder="1" applyAlignment="1">
      <alignment horizontal="right" vertical="center"/>
    </xf>
    <xf numFmtId="14" fontId="15" fillId="3" borderId="33" xfId="0" applyNumberFormat="1" applyFont="1" applyFill="1" applyBorder="1" applyAlignment="1" applyProtection="1">
      <alignment vertical="center"/>
      <protection locked="0"/>
    </xf>
    <xf numFmtId="14" fontId="15" fillId="3" borderId="46" xfId="0" applyNumberFormat="1" applyFont="1" applyFill="1" applyBorder="1" applyAlignment="1" applyProtection="1">
      <alignment vertical="center"/>
      <protection locked="0"/>
    </xf>
    <xf numFmtId="14" fontId="15" fillId="3" borderId="47" xfId="0" applyNumberFormat="1" applyFont="1" applyFill="1" applyBorder="1" applyAlignment="1" applyProtection="1">
      <alignment vertical="center"/>
      <protection locked="0"/>
    </xf>
    <xf numFmtId="0" fontId="14" fillId="0" borderId="8" xfId="0" applyFont="1" applyBorder="1" applyAlignment="1">
      <alignment horizontal="right" vertical="center"/>
    </xf>
    <xf numFmtId="0" fontId="14" fillId="0" borderId="6" xfId="0" applyFont="1" applyBorder="1" applyAlignment="1">
      <alignment horizontal="right" vertical="center"/>
    </xf>
    <xf numFmtId="0" fontId="13" fillId="0" borderId="33" xfId="0" applyFont="1" applyBorder="1" applyAlignment="1">
      <alignment vertical="center" wrapText="1"/>
    </xf>
    <xf numFmtId="0" fontId="13" fillId="0" borderId="46" xfId="0" applyFont="1" applyBorder="1" applyAlignment="1">
      <alignment vertical="center" wrapText="1"/>
    </xf>
    <xf numFmtId="0" fontId="13" fillId="0" borderId="34" xfId="0" applyFont="1" applyBorder="1" applyAlignment="1">
      <alignment vertical="center" wrapText="1"/>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55" xfId="0" applyBorder="1" applyAlignment="1">
      <alignment horizontal="left" vertical="top" wrapText="1"/>
    </xf>
    <xf numFmtId="0" fontId="0" fillId="0" borderId="156" xfId="0" applyBorder="1" applyAlignment="1">
      <alignment horizontal="left" vertical="top" wrapText="1"/>
    </xf>
    <xf numFmtId="49" fontId="1" fillId="0" borderId="187" xfId="0" applyNumberFormat="1" applyFont="1" applyBorder="1" applyAlignment="1"/>
    <xf numFmtId="0" fontId="0" fillId="0" borderId="187" xfId="0" applyBorder="1" applyAlignment="1"/>
    <xf numFmtId="0" fontId="0" fillId="0" borderId="185" xfId="0" applyBorder="1" applyAlignment="1"/>
    <xf numFmtId="49" fontId="1" fillId="0" borderId="0" xfId="0" applyNumberFormat="1" applyFont="1" applyAlignment="1"/>
    <xf numFmtId="0" fontId="0" fillId="0" borderId="0" xfId="0" applyAlignment="1"/>
    <xf numFmtId="0" fontId="7" fillId="0" borderId="5" xfId="0" applyFont="1" applyBorder="1" applyAlignment="1">
      <alignment horizontal="center" textRotation="180"/>
    </xf>
    <xf numFmtId="0" fontId="96" fillId="0" borderId="5" xfId="0" applyFont="1" applyBorder="1" applyAlignment="1">
      <alignment horizontal="center" textRotation="180"/>
    </xf>
    <xf numFmtId="0" fontId="96" fillId="0" borderId="17" xfId="0" applyFont="1" applyBorder="1" applyAlignment="1">
      <alignment horizontal="center" textRotation="180"/>
    </xf>
    <xf numFmtId="0" fontId="7" fillId="0" borderId="3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4" xfId="0" applyFont="1" applyBorder="1" applyAlignment="1"/>
    <xf numFmtId="0" fontId="13" fillId="0" borderId="15" xfId="0" applyFont="1" applyBorder="1" applyAlignment="1"/>
    <xf numFmtId="0" fontId="7" fillId="0" borderId="33" xfId="0" applyFont="1" applyBorder="1" applyAlignment="1">
      <alignment horizontal="center" vertical="center"/>
    </xf>
    <xf numFmtId="0" fontId="7" fillId="0" borderId="46" xfId="0" applyFont="1" applyBorder="1" applyAlignment="1">
      <alignment horizontal="center" vertical="center"/>
    </xf>
    <xf numFmtId="0" fontId="7" fillId="0" borderId="34" xfId="0" applyFont="1" applyBorder="1" applyAlignment="1">
      <alignment horizontal="center" vertical="center"/>
    </xf>
    <xf numFmtId="0" fontId="1" fillId="0" borderId="0" xfId="0" applyFont="1" applyFill="1" applyBorder="1" applyAlignment="1">
      <alignment horizontal="left"/>
    </xf>
    <xf numFmtId="0" fontId="1" fillId="0" borderId="49"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37</xdr:row>
      <xdr:rowOff>257175</xdr:rowOff>
    </xdr:from>
    <xdr:to>
      <xdr:col>6</xdr:col>
      <xdr:colOff>0</xdr:colOff>
      <xdr:row>43</xdr:row>
      <xdr:rowOff>161925</xdr:rowOff>
    </xdr:to>
    <xdr:sp macro="" textlink="">
      <xdr:nvSpPr>
        <xdr:cNvPr id="3229" name="AutoShape 17"/>
        <xdr:cNvSpPr>
          <a:spLocks noChangeArrowheads="1"/>
        </xdr:cNvSpPr>
      </xdr:nvSpPr>
      <xdr:spPr bwMode="auto">
        <a:xfrm>
          <a:off x="7477125" y="10182225"/>
          <a:ext cx="0" cy="25812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39</xdr:row>
      <xdr:rowOff>304800</xdr:rowOff>
    </xdr:from>
    <xdr:to>
      <xdr:col>7</xdr:col>
      <xdr:colOff>0</xdr:colOff>
      <xdr:row>44</xdr:row>
      <xdr:rowOff>323850</xdr:rowOff>
    </xdr:to>
    <xdr:sp macro="" textlink="">
      <xdr:nvSpPr>
        <xdr:cNvPr id="3230" name="AutoShape 18"/>
        <xdr:cNvSpPr>
          <a:spLocks noChangeArrowheads="1"/>
        </xdr:cNvSpPr>
      </xdr:nvSpPr>
      <xdr:spPr bwMode="auto">
        <a:xfrm>
          <a:off x="8915400" y="11001375"/>
          <a:ext cx="0" cy="23050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482600</xdr:colOff>
      <xdr:row>1</xdr:row>
      <xdr:rowOff>45761</xdr:rowOff>
    </xdr:from>
    <xdr:to>
      <xdr:col>3</xdr:col>
      <xdr:colOff>746124</xdr:colOff>
      <xdr:row>3</xdr:row>
      <xdr:rowOff>104774</xdr:rowOff>
    </xdr:to>
    <xdr:pic>
      <xdr:nvPicPr>
        <xdr:cNvPr id="3231" name="Picture 10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858561"/>
          <a:ext cx="2574924" cy="94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466725</xdr:colOff>
      <xdr:row>0</xdr:row>
      <xdr:rowOff>257175</xdr:rowOff>
    </xdr:from>
    <xdr:to>
      <xdr:col>2</xdr:col>
      <xdr:colOff>742950</xdr:colOff>
      <xdr:row>1</xdr:row>
      <xdr:rowOff>314325</xdr:rowOff>
    </xdr:to>
    <xdr:pic>
      <xdr:nvPicPr>
        <xdr:cNvPr id="14343"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57175"/>
          <a:ext cx="2676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1019175</xdr:colOff>
      <xdr:row>0</xdr:row>
      <xdr:rowOff>180975</xdr:rowOff>
    </xdr:from>
    <xdr:to>
      <xdr:col>2</xdr:col>
      <xdr:colOff>504825</xdr:colOff>
      <xdr:row>1</xdr:row>
      <xdr:rowOff>257175</xdr:rowOff>
    </xdr:to>
    <xdr:pic>
      <xdr:nvPicPr>
        <xdr:cNvPr id="13317"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80975"/>
          <a:ext cx="2676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7" name="Line 3"/>
        <xdr:cNvSpPr>
          <a:spLocks noChangeShapeType="1"/>
        </xdr:cNvSpPr>
      </xdr:nvSpPr>
      <xdr:spPr bwMode="auto">
        <a:xfrm flipH="1">
          <a:off x="663892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8" name="Line 4"/>
        <xdr:cNvSpPr>
          <a:spLocks noChangeShapeType="1"/>
        </xdr:cNvSpPr>
      </xdr:nvSpPr>
      <xdr:spPr bwMode="auto">
        <a:xfrm>
          <a:off x="6629400" y="1457325"/>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9"/>
  <sheetViews>
    <sheetView zoomScaleNormal="100" workbookViewId="0">
      <selection activeCell="B86" sqref="B86"/>
    </sheetView>
  </sheetViews>
  <sheetFormatPr defaultRowHeight="15" x14ac:dyDescent="0.2"/>
  <cols>
    <col min="1" max="1" width="5" customWidth="1"/>
    <col min="2" max="2" width="71.21875" customWidth="1"/>
  </cols>
  <sheetData>
    <row r="1" spans="1:2" ht="47.25" x14ac:dyDescent="0.2">
      <c r="A1" s="30"/>
      <c r="B1" s="34" t="s">
        <v>252</v>
      </c>
    </row>
    <row r="2" spans="1:2" ht="11.25" customHeight="1" x14ac:dyDescent="0.2">
      <c r="A2" s="30"/>
      <c r="B2" s="30"/>
    </row>
    <row r="3" spans="1:2" x14ac:dyDescent="0.2">
      <c r="A3" s="30"/>
      <c r="B3" s="35" t="s">
        <v>174</v>
      </c>
    </row>
    <row r="4" spans="1:2" ht="9.75" customHeight="1" x14ac:dyDescent="0.2">
      <c r="A4" s="30"/>
      <c r="B4" s="30"/>
    </row>
    <row r="5" spans="1:2" x14ac:dyDescent="0.2">
      <c r="A5" s="1143" t="s">
        <v>39</v>
      </c>
      <c r="B5" s="35" t="s">
        <v>172</v>
      </c>
    </row>
    <row r="6" spans="1:2" x14ac:dyDescent="0.2">
      <c r="A6" s="30"/>
      <c r="B6" s="35"/>
    </row>
    <row r="7" spans="1:2" ht="38.25" x14ac:dyDescent="0.2">
      <c r="A7" s="31">
        <v>1</v>
      </c>
      <c r="B7" s="27" t="s">
        <v>253</v>
      </c>
    </row>
    <row r="8" spans="1:2" x14ac:dyDescent="0.2">
      <c r="A8" s="31"/>
    </row>
    <row r="9" spans="1:2" ht="51" x14ac:dyDescent="0.2">
      <c r="A9" s="31">
        <v>2</v>
      </c>
      <c r="B9" s="32" t="s">
        <v>200</v>
      </c>
    </row>
    <row r="10" spans="1:2" x14ac:dyDescent="0.2">
      <c r="A10" s="31"/>
      <c r="B10" s="32"/>
    </row>
    <row r="11" spans="1:2" ht="25.5" x14ac:dyDescent="0.2">
      <c r="A11" s="31">
        <f>A9+1</f>
        <v>3</v>
      </c>
      <c r="B11" s="27" t="s">
        <v>161</v>
      </c>
    </row>
    <row r="12" spans="1:2" x14ac:dyDescent="0.2">
      <c r="A12" s="31"/>
      <c r="B12" s="27"/>
    </row>
    <row r="13" spans="1:2" ht="25.5" x14ac:dyDescent="0.2">
      <c r="A13" s="31">
        <f>A11+1</f>
        <v>4</v>
      </c>
      <c r="B13" s="27" t="s">
        <v>162</v>
      </c>
    </row>
    <row r="14" spans="1:2" x14ac:dyDescent="0.2">
      <c r="A14" s="31"/>
      <c r="B14" s="27"/>
    </row>
    <row r="15" spans="1:2" ht="25.5" x14ac:dyDescent="0.2">
      <c r="A15" s="31">
        <f>A13+1</f>
        <v>5</v>
      </c>
      <c r="B15" s="32" t="s">
        <v>163</v>
      </c>
    </row>
    <row r="16" spans="1:2" x14ac:dyDescent="0.2">
      <c r="A16" s="31"/>
      <c r="B16" s="32"/>
    </row>
    <row r="17" spans="1:2" ht="25.5" x14ac:dyDescent="0.2">
      <c r="A17" s="31">
        <f>A15+1</f>
        <v>6</v>
      </c>
      <c r="B17" s="27" t="s">
        <v>164</v>
      </c>
    </row>
    <row r="18" spans="1:2" x14ac:dyDescent="0.2">
      <c r="A18" s="31"/>
      <c r="B18" s="30"/>
    </row>
    <row r="19" spans="1:2" ht="51" x14ac:dyDescent="0.2">
      <c r="A19" s="31">
        <f>A17+1</f>
        <v>7</v>
      </c>
      <c r="B19" s="27" t="s">
        <v>165</v>
      </c>
    </row>
    <row r="20" spans="1:2" x14ac:dyDescent="0.2">
      <c r="A20" s="31"/>
      <c r="B20" s="27"/>
    </row>
    <row r="21" spans="1:2" ht="25.5" x14ac:dyDescent="0.2">
      <c r="A21" s="31">
        <f>A19+1</f>
        <v>8</v>
      </c>
      <c r="B21" s="27" t="s">
        <v>166</v>
      </c>
    </row>
    <row r="22" spans="1:2" x14ac:dyDescent="0.2">
      <c r="A22" s="31"/>
      <c r="B22" s="27"/>
    </row>
    <row r="23" spans="1:2" x14ac:dyDescent="0.2">
      <c r="A23" s="31">
        <f>A21+1</f>
        <v>9</v>
      </c>
      <c r="B23" s="26" t="s">
        <v>254</v>
      </c>
    </row>
    <row r="24" spans="1:2" x14ac:dyDescent="0.2">
      <c r="A24" s="31"/>
      <c r="B24" s="26"/>
    </row>
    <row r="25" spans="1:2" ht="38.25" x14ac:dyDescent="0.2">
      <c r="A25" s="31">
        <f>A23+1</f>
        <v>10</v>
      </c>
      <c r="B25" s="26" t="s">
        <v>257</v>
      </c>
    </row>
    <row r="26" spans="1:2" x14ac:dyDescent="0.2">
      <c r="A26" s="31"/>
      <c r="B26" s="26"/>
    </row>
    <row r="27" spans="1:2" x14ac:dyDescent="0.2">
      <c r="A27" s="31">
        <f>A25+1</f>
        <v>11</v>
      </c>
      <c r="B27" s="27" t="s">
        <v>254</v>
      </c>
    </row>
    <row r="28" spans="1:2" x14ac:dyDescent="0.2">
      <c r="A28" s="31"/>
      <c r="B28" s="27"/>
    </row>
    <row r="29" spans="1:2" ht="38.25" x14ac:dyDescent="0.2">
      <c r="A29" s="31">
        <f>A27+1</f>
        <v>12</v>
      </c>
      <c r="B29" s="28" t="s">
        <v>258</v>
      </c>
    </row>
    <row r="30" spans="1:2" x14ac:dyDescent="0.2">
      <c r="A30" s="31"/>
      <c r="B30" s="28"/>
    </row>
    <row r="31" spans="1:2" ht="25.5" x14ac:dyDescent="0.2">
      <c r="A31" s="31">
        <f>A29+1</f>
        <v>13</v>
      </c>
      <c r="B31" s="28" t="s">
        <v>167</v>
      </c>
    </row>
    <row r="32" spans="1:2" x14ac:dyDescent="0.2">
      <c r="A32" s="31"/>
      <c r="B32" s="30"/>
    </row>
    <row r="33" spans="1:2" x14ac:dyDescent="0.2">
      <c r="A33" s="31">
        <f>A31+1</f>
        <v>14</v>
      </c>
      <c r="B33" s="26" t="s">
        <v>254</v>
      </c>
    </row>
    <row r="34" spans="1:2" x14ac:dyDescent="0.2">
      <c r="A34" s="31"/>
      <c r="B34" s="30"/>
    </row>
    <row r="35" spans="1:2" ht="25.5" x14ac:dyDescent="0.2">
      <c r="A35" s="31">
        <f>A33+1</f>
        <v>15</v>
      </c>
      <c r="B35" s="26" t="s">
        <v>168</v>
      </c>
    </row>
    <row r="36" spans="1:2" x14ac:dyDescent="0.2">
      <c r="A36" s="31"/>
      <c r="B36" s="26"/>
    </row>
    <row r="37" spans="1:2" x14ac:dyDescent="0.2">
      <c r="A37" s="31">
        <f>A35+1</f>
        <v>16</v>
      </c>
      <c r="B37" s="27" t="s">
        <v>201</v>
      </c>
    </row>
    <row r="38" spans="1:2" x14ac:dyDescent="0.2">
      <c r="A38" s="31"/>
    </row>
    <row r="39" spans="1:2" x14ac:dyDescent="0.2">
      <c r="A39" s="31">
        <v>17</v>
      </c>
      <c r="B39" s="63" t="s">
        <v>186</v>
      </c>
    </row>
    <row r="40" spans="1:2" x14ac:dyDescent="0.2">
      <c r="A40" s="31"/>
    </row>
    <row r="41" spans="1:2" x14ac:dyDescent="0.2">
      <c r="A41" s="31"/>
      <c r="B41" s="30"/>
    </row>
    <row r="42" spans="1:2" x14ac:dyDescent="0.2">
      <c r="A42" s="1144" t="s">
        <v>41</v>
      </c>
      <c r="B42" s="36" t="s">
        <v>153</v>
      </c>
    </row>
    <row r="43" spans="1:2" x14ac:dyDescent="0.2">
      <c r="A43" s="31"/>
      <c r="B43" s="30"/>
    </row>
    <row r="44" spans="1:2" x14ac:dyDescent="0.2">
      <c r="A44" s="31">
        <v>1</v>
      </c>
      <c r="B44" s="30" t="s">
        <v>154</v>
      </c>
    </row>
    <row r="45" spans="1:2" x14ac:dyDescent="0.2">
      <c r="A45" s="31"/>
      <c r="B45" s="30"/>
    </row>
    <row r="46" spans="1:2" ht="25.5" x14ac:dyDescent="0.2">
      <c r="A46" s="31">
        <f>A44+1</f>
        <v>2</v>
      </c>
      <c r="B46" s="32" t="s">
        <v>169</v>
      </c>
    </row>
    <row r="47" spans="1:2" x14ac:dyDescent="0.2">
      <c r="A47" s="31"/>
    </row>
    <row r="48" spans="1:2" x14ac:dyDescent="0.2">
      <c r="A48" s="31">
        <f>A46+1</f>
        <v>3</v>
      </c>
      <c r="B48" s="30" t="s">
        <v>150</v>
      </c>
    </row>
    <row r="49" spans="1:2" x14ac:dyDescent="0.2">
      <c r="A49" s="31"/>
    </row>
    <row r="50" spans="1:2" ht="25.5" x14ac:dyDescent="0.2">
      <c r="A50" s="31">
        <f>A48+1</f>
        <v>4</v>
      </c>
      <c r="B50" s="30" t="s">
        <v>149</v>
      </c>
    </row>
    <row r="51" spans="1:2" x14ac:dyDescent="0.2">
      <c r="A51" s="31"/>
    </row>
    <row r="52" spans="1:2" ht="25.5" x14ac:dyDescent="0.2">
      <c r="A52" s="31">
        <f>A50+1</f>
        <v>5</v>
      </c>
      <c r="B52" s="30" t="s">
        <v>155</v>
      </c>
    </row>
    <row r="53" spans="1:2" x14ac:dyDescent="0.2">
      <c r="A53" s="31"/>
      <c r="B53" s="30"/>
    </row>
    <row r="54" spans="1:2" ht="51" x14ac:dyDescent="0.2">
      <c r="A54" s="31">
        <f>A52+1</f>
        <v>6</v>
      </c>
      <c r="B54" s="28" t="s">
        <v>151</v>
      </c>
    </row>
    <row r="55" spans="1:2" x14ac:dyDescent="0.2">
      <c r="A55" s="31"/>
      <c r="B55" s="30"/>
    </row>
    <row r="56" spans="1:2" x14ac:dyDescent="0.2">
      <c r="A56" s="31">
        <f>A54+1</f>
        <v>7</v>
      </c>
      <c r="B56" s="30" t="s">
        <v>156</v>
      </c>
    </row>
    <row r="57" spans="1:2" x14ac:dyDescent="0.2">
      <c r="A57" s="31"/>
    </row>
    <row r="58" spans="1:2" ht="51" x14ac:dyDescent="0.2">
      <c r="A58" s="31">
        <f>A56+1</f>
        <v>8</v>
      </c>
      <c r="B58" s="28" t="s">
        <v>152</v>
      </c>
    </row>
    <row r="59" spans="1:2" x14ac:dyDescent="0.2">
      <c r="A59" s="31"/>
      <c r="B59" s="28"/>
    </row>
    <row r="60" spans="1:2" ht="38.25" x14ac:dyDescent="0.2">
      <c r="A60" s="31">
        <f>A58+1</f>
        <v>9</v>
      </c>
      <c r="B60" s="28" t="s">
        <v>255</v>
      </c>
    </row>
    <row r="61" spans="1:2" x14ac:dyDescent="0.2">
      <c r="A61" s="31"/>
      <c r="B61" s="28"/>
    </row>
    <row r="62" spans="1:2" ht="25.5" x14ac:dyDescent="0.2">
      <c r="A62" s="31">
        <f>A60+1</f>
        <v>10</v>
      </c>
      <c r="B62" s="30" t="s">
        <v>256</v>
      </c>
    </row>
    <row r="63" spans="1:2" x14ac:dyDescent="0.2">
      <c r="A63" s="33"/>
    </row>
    <row r="64" spans="1:2" ht="25.5" x14ac:dyDescent="0.2">
      <c r="A64" s="31">
        <f>A62+1</f>
        <v>11</v>
      </c>
      <c r="B64" s="27" t="s">
        <v>170</v>
      </c>
    </row>
    <row r="65" spans="1:2" x14ac:dyDescent="0.2">
      <c r="A65" s="33"/>
      <c r="B65" s="27"/>
    </row>
    <row r="66" spans="1:2" ht="38.25" x14ac:dyDescent="0.2">
      <c r="A66" s="31">
        <f>A64+1</f>
        <v>12</v>
      </c>
      <c r="B66" s="32" t="s">
        <v>171</v>
      </c>
    </row>
    <row r="68" spans="1:2" ht="15.75" x14ac:dyDescent="0.2">
      <c r="A68" s="786" t="s">
        <v>43</v>
      </c>
      <c r="B68" s="787" t="s">
        <v>311</v>
      </c>
    </row>
    <row r="69" spans="1:2" ht="7.5" customHeight="1" x14ac:dyDescent="0.2">
      <c r="A69" s="788"/>
      <c r="B69" s="780"/>
    </row>
    <row r="70" spans="1:2" ht="45" x14ac:dyDescent="0.2">
      <c r="A70" s="788"/>
      <c r="B70" s="789" t="s">
        <v>312</v>
      </c>
    </row>
    <row r="71" spans="1:2" x14ac:dyDescent="0.2">
      <c r="A71" s="788"/>
      <c r="B71" s="780"/>
    </row>
    <row r="72" spans="1:2" ht="30" x14ac:dyDescent="0.2">
      <c r="A72" s="788" t="s">
        <v>313</v>
      </c>
      <c r="B72" s="780" t="s">
        <v>314</v>
      </c>
    </row>
    <row r="73" spans="1:2" x14ac:dyDescent="0.2">
      <c r="A73" s="788"/>
      <c r="B73" s="780"/>
    </row>
    <row r="74" spans="1:2" x14ac:dyDescent="0.2">
      <c r="A74" s="788" t="s">
        <v>315</v>
      </c>
      <c r="B74" s="780" t="s">
        <v>316</v>
      </c>
    </row>
    <row r="75" spans="1:2" x14ac:dyDescent="0.2">
      <c r="A75" s="788"/>
      <c r="B75" s="780"/>
    </row>
    <row r="76" spans="1:2" ht="30" x14ac:dyDescent="0.2">
      <c r="A76" s="788" t="s">
        <v>317</v>
      </c>
      <c r="B76" s="780" t="s">
        <v>318</v>
      </c>
    </row>
    <row r="77" spans="1:2" x14ac:dyDescent="0.2">
      <c r="A77" s="788"/>
      <c r="B77" s="780"/>
    </row>
    <row r="78" spans="1:2" x14ac:dyDescent="0.2">
      <c r="A78" s="788" t="s">
        <v>319</v>
      </c>
      <c r="B78" s="790" t="s">
        <v>320</v>
      </c>
    </row>
    <row r="79" spans="1:2" x14ac:dyDescent="0.2">
      <c r="A79" s="788"/>
      <c r="B79" s="780"/>
    </row>
    <row r="80" spans="1:2" ht="30" x14ac:dyDescent="0.2">
      <c r="A80" s="788" t="s">
        <v>321</v>
      </c>
      <c r="B80" s="780" t="s">
        <v>322</v>
      </c>
    </row>
    <row r="81" spans="1:2" x14ac:dyDescent="0.2">
      <c r="A81" s="788"/>
      <c r="B81" s="780"/>
    </row>
    <row r="82" spans="1:2" ht="30" x14ac:dyDescent="0.2">
      <c r="A82" s="788" t="s">
        <v>323</v>
      </c>
      <c r="B82" s="790" t="s">
        <v>324</v>
      </c>
    </row>
    <row r="83" spans="1:2" x14ac:dyDescent="0.2">
      <c r="A83" s="788"/>
      <c r="B83" s="780"/>
    </row>
    <row r="84" spans="1:2" ht="30" x14ac:dyDescent="0.2">
      <c r="A84" s="788" t="s">
        <v>325</v>
      </c>
      <c r="B84" s="780" t="s">
        <v>326</v>
      </c>
    </row>
    <row r="85" spans="1:2" x14ac:dyDescent="0.2">
      <c r="A85" s="788"/>
      <c r="B85" s="780"/>
    </row>
    <row r="86" spans="1:2" x14ac:dyDescent="0.2">
      <c r="A86" s="788"/>
      <c r="B86" s="780"/>
    </row>
    <row r="87" spans="1:2" x14ac:dyDescent="0.2">
      <c r="A87" s="788"/>
      <c r="B87" s="782"/>
    </row>
    <row r="88" spans="1:2" x14ac:dyDescent="0.2">
      <c r="A88" s="788">
        <f>A85+1</f>
        <v>1</v>
      </c>
      <c r="B88" s="782" t="s">
        <v>24</v>
      </c>
    </row>
    <row r="89" spans="1:2" ht="25.5" x14ac:dyDescent="0.2">
      <c r="A89" s="788"/>
      <c r="B89" s="791" t="s">
        <v>327</v>
      </c>
    </row>
  </sheetData>
  <phoneticPr fontId="72" type="noConversion"/>
  <printOptions horizontalCentered="1"/>
  <pageMargins left="0.55118110236220474" right="0.55118110236220474" top="0.78740157480314965" bottom="0.78740157480314965" header="0.51181102362204722" footer="0.51181102362204722"/>
  <pageSetup paperSize="9" scale="89" orientation="portrait" r:id="rId1"/>
  <headerFooter alignWithMargins="0">
    <oddFooter>&amp;L&amp;8&amp;F Rev 1 of 310805&amp;C&amp;8&amp;A&amp;R&amp;8&amp;D</oddFooter>
  </headerFooter>
  <rowBreaks count="1" manualBreakCount="1">
    <brk id="39" max="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76"/>
  <sheetViews>
    <sheetView zoomScaleNormal="100" zoomScaleSheetLayoutView="75" workbookViewId="0"/>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6.6640625" customWidth="1"/>
    <col min="7" max="7" width="7.77734375" customWidth="1"/>
    <col min="8" max="8" width="13" customWidth="1"/>
  </cols>
  <sheetData>
    <row r="1" spans="1:8" ht="19.5" thickTop="1" thickBot="1" x14ac:dyDescent="0.25">
      <c r="A1" s="1150" t="s">
        <v>36</v>
      </c>
      <c r="B1" s="266"/>
      <c r="C1" s="266"/>
      <c r="D1" s="266"/>
      <c r="E1" s="266"/>
      <c r="F1" s="266"/>
      <c r="G1" s="266"/>
      <c r="H1" s="267"/>
    </row>
    <row r="2" spans="1:8" ht="16.5" thickTop="1" x14ac:dyDescent="0.2">
      <c r="A2" s="367" t="s">
        <v>240</v>
      </c>
      <c r="B2" s="268"/>
      <c r="C2" s="268"/>
      <c r="D2" s="268"/>
      <c r="E2" s="268"/>
      <c r="F2" s="268"/>
      <c r="G2" s="268"/>
      <c r="H2" s="269"/>
    </row>
    <row r="3" spans="1:8" x14ac:dyDescent="0.2">
      <c r="A3" s="270"/>
      <c r="B3" s="1404" t="s">
        <v>35</v>
      </c>
      <c r="C3" s="1404"/>
      <c r="D3" s="1141">
        <f>'Input Data'!$D$22</f>
        <v>0</v>
      </c>
      <c r="E3" s="268"/>
      <c r="F3" s="408" t="s">
        <v>266</v>
      </c>
      <c r="G3" s="1142">
        <f>'Input Data'!$D$6</f>
        <v>0</v>
      </c>
      <c r="H3" s="269"/>
    </row>
    <row r="4" spans="1:8" x14ac:dyDescent="0.2">
      <c r="A4" s="272" t="s">
        <v>37</v>
      </c>
      <c r="B4" s="273" t="s">
        <v>4</v>
      </c>
      <c r="C4" s="268" t="s">
        <v>38</v>
      </c>
      <c r="D4" s="274" t="s">
        <v>37</v>
      </c>
      <c r="E4" s="273" t="s">
        <v>4</v>
      </c>
      <c r="F4" s="268" t="s">
        <v>38</v>
      </c>
      <c r="G4" s="268"/>
      <c r="H4" s="269"/>
    </row>
    <row r="5" spans="1:8" x14ac:dyDescent="0.2">
      <c r="A5" s="275" t="s">
        <v>39</v>
      </c>
      <c r="B5" s="276"/>
      <c r="C5" s="276"/>
      <c r="D5" s="271" t="s">
        <v>40</v>
      </c>
      <c r="E5" s="276"/>
      <c r="F5" s="1405"/>
      <c r="G5" s="1406"/>
      <c r="H5" s="1407"/>
    </row>
    <row r="6" spans="1:8" x14ac:dyDescent="0.2">
      <c r="A6" s="275" t="s">
        <v>268</v>
      </c>
      <c r="B6" s="276"/>
      <c r="C6" s="276"/>
      <c r="D6" s="271" t="s">
        <v>42</v>
      </c>
      <c r="E6" s="277"/>
      <c r="F6" s="1405"/>
      <c r="G6" s="1406"/>
      <c r="H6" s="1407"/>
    </row>
    <row r="7" spans="1:8" x14ac:dyDescent="0.2">
      <c r="A7" s="275" t="s">
        <v>43</v>
      </c>
      <c r="B7" s="277"/>
      <c r="C7" s="276"/>
      <c r="D7" s="271" t="s">
        <v>44</v>
      </c>
      <c r="E7" s="277"/>
      <c r="F7" s="1405"/>
      <c r="G7" s="1406"/>
      <c r="H7" s="1407"/>
    </row>
    <row r="8" spans="1:8" ht="15.75" thickBot="1" x14ac:dyDescent="0.25">
      <c r="A8" s="278"/>
      <c r="B8" s="279"/>
      <c r="C8" s="279"/>
      <c r="D8" s="279"/>
      <c r="E8" s="279"/>
      <c r="F8" s="279"/>
      <c r="G8" s="279"/>
      <c r="H8" s="280"/>
    </row>
    <row r="9" spans="1:8" ht="15.75" thickTop="1" x14ac:dyDescent="0.2">
      <c r="A9" s="281" t="s">
        <v>160</v>
      </c>
      <c r="B9" s="282"/>
      <c r="C9" s="282"/>
      <c r="D9" s="282"/>
      <c r="E9" s="282"/>
      <c r="F9" s="282"/>
      <c r="G9" s="282"/>
      <c r="H9" s="283"/>
    </row>
    <row r="10" spans="1:8" ht="30" x14ac:dyDescent="0.2">
      <c r="A10" s="568" t="s">
        <v>4</v>
      </c>
      <c r="B10" s="569" t="s">
        <v>45</v>
      </c>
      <c r="C10" s="570" t="s">
        <v>27</v>
      </c>
      <c r="D10" s="570" t="s">
        <v>46</v>
      </c>
      <c r="E10" s="571" t="s">
        <v>47</v>
      </c>
      <c r="F10" s="570" t="s">
        <v>10</v>
      </c>
      <c r="G10" s="570" t="s">
        <v>5</v>
      </c>
      <c r="H10" s="572" t="s">
        <v>48</v>
      </c>
    </row>
    <row r="11" spans="1:8" x14ac:dyDescent="0.2">
      <c r="A11" s="284"/>
      <c r="B11" s="285"/>
      <c r="C11" s="286"/>
      <c r="D11" s="286"/>
      <c r="E11" s="286"/>
      <c r="F11" s="552"/>
      <c r="G11" s="287"/>
      <c r="H11" s="425">
        <f t="shared" ref="H11:H19" si="0">F11*G11</f>
        <v>0</v>
      </c>
    </row>
    <row r="12" spans="1:8" x14ac:dyDescent="0.2">
      <c r="A12" s="288"/>
      <c r="B12" s="289"/>
      <c r="C12" s="290"/>
      <c r="D12" s="290"/>
      <c r="E12" s="290"/>
      <c r="F12" s="553"/>
      <c r="G12" s="291"/>
      <c r="H12" s="426">
        <f t="shared" si="0"/>
        <v>0</v>
      </c>
    </row>
    <row r="13" spans="1:8" x14ac:dyDescent="0.2">
      <c r="A13" s="292"/>
      <c r="B13" s="289"/>
      <c r="C13" s="290"/>
      <c r="D13" s="290"/>
      <c r="E13" s="290"/>
      <c r="F13" s="553"/>
      <c r="G13" s="291"/>
      <c r="H13" s="426">
        <f t="shared" si="0"/>
        <v>0</v>
      </c>
    </row>
    <row r="14" spans="1:8" x14ac:dyDescent="0.2">
      <c r="A14" s="292"/>
      <c r="B14" s="289"/>
      <c r="C14" s="290"/>
      <c r="D14" s="290"/>
      <c r="E14" s="290"/>
      <c r="F14" s="553"/>
      <c r="G14" s="291"/>
      <c r="H14" s="426">
        <f t="shared" si="0"/>
        <v>0</v>
      </c>
    </row>
    <row r="15" spans="1:8" x14ac:dyDescent="0.2">
      <c r="A15" s="292"/>
      <c r="B15" s="289"/>
      <c r="C15" s="290"/>
      <c r="D15" s="290"/>
      <c r="E15" s="290"/>
      <c r="F15" s="553"/>
      <c r="G15" s="291"/>
      <c r="H15" s="426">
        <f t="shared" si="0"/>
        <v>0</v>
      </c>
    </row>
    <row r="16" spans="1:8" x14ac:dyDescent="0.2">
      <c r="A16" s="292"/>
      <c r="B16" s="289"/>
      <c r="C16" s="290"/>
      <c r="D16" s="290"/>
      <c r="E16" s="290"/>
      <c r="F16" s="553"/>
      <c r="G16" s="291"/>
      <c r="H16" s="426">
        <f t="shared" si="0"/>
        <v>0</v>
      </c>
    </row>
    <row r="17" spans="1:8" x14ac:dyDescent="0.2">
      <c r="A17" s="292"/>
      <c r="B17" s="289"/>
      <c r="C17" s="290"/>
      <c r="D17" s="290"/>
      <c r="E17" s="290"/>
      <c r="F17" s="553"/>
      <c r="G17" s="291"/>
      <c r="H17" s="426">
        <f t="shared" si="0"/>
        <v>0</v>
      </c>
    </row>
    <row r="18" spans="1:8" x14ac:dyDescent="0.2">
      <c r="A18" s="292"/>
      <c r="B18" s="289"/>
      <c r="C18" s="290"/>
      <c r="D18" s="290"/>
      <c r="E18" s="290"/>
      <c r="F18" s="553"/>
      <c r="G18" s="291"/>
      <c r="H18" s="426">
        <f t="shared" si="0"/>
        <v>0</v>
      </c>
    </row>
    <row r="19" spans="1:8" x14ac:dyDescent="0.2">
      <c r="A19" s="292"/>
      <c r="B19" s="289"/>
      <c r="C19" s="290"/>
      <c r="D19" s="290"/>
      <c r="E19" s="290"/>
      <c r="F19" s="553"/>
      <c r="G19" s="291"/>
      <c r="H19" s="426">
        <f t="shared" si="0"/>
        <v>0</v>
      </c>
    </row>
    <row r="20" spans="1:8" ht="15.75" thickBot="1" x14ac:dyDescent="0.25">
      <c r="A20" s="293"/>
      <c r="B20" s="294"/>
      <c r="C20" s="295"/>
      <c r="D20" s="295"/>
      <c r="E20" s="295"/>
      <c r="F20" s="554"/>
      <c r="G20" s="560" t="s">
        <v>49</v>
      </c>
      <c r="H20" s="427">
        <f>SUM(H11:H19)</f>
        <v>0</v>
      </c>
    </row>
    <row r="21" spans="1:8" ht="15.75" thickBot="1" x14ac:dyDescent="0.25">
      <c r="A21" s="575"/>
      <c r="B21" s="576"/>
      <c r="C21" s="576"/>
      <c r="D21" s="576"/>
      <c r="E21" s="576"/>
      <c r="F21" s="577"/>
      <c r="G21" s="578" t="s">
        <v>218</v>
      </c>
      <c r="H21" s="579">
        <f>H20</f>
        <v>0</v>
      </c>
    </row>
    <row r="22" spans="1:8" ht="15.75" thickTop="1" x14ac:dyDescent="0.2">
      <c r="A22" s="270"/>
      <c r="B22" s="268"/>
      <c r="C22" s="268"/>
      <c r="D22" s="268"/>
      <c r="E22" s="268"/>
      <c r="F22" s="555"/>
      <c r="G22" s="561"/>
      <c r="H22" s="562"/>
    </row>
    <row r="23" spans="1:8" x14ac:dyDescent="0.2">
      <c r="A23" s="296" t="s">
        <v>126</v>
      </c>
      <c r="B23" s="282"/>
      <c r="C23" s="282"/>
      <c r="D23" s="282"/>
      <c r="E23" s="282"/>
      <c r="F23" s="556"/>
      <c r="G23" s="563"/>
      <c r="H23" s="283"/>
    </row>
    <row r="24" spans="1:8" ht="30" x14ac:dyDescent="0.2">
      <c r="A24" s="568" t="s">
        <v>4</v>
      </c>
      <c r="B24" s="569" t="s">
        <v>45</v>
      </c>
      <c r="C24" s="570" t="s">
        <v>27</v>
      </c>
      <c r="D24" s="570" t="s">
        <v>46</v>
      </c>
      <c r="E24" s="571" t="s">
        <v>47</v>
      </c>
      <c r="F24" s="570" t="s">
        <v>10</v>
      </c>
      <c r="G24" s="573" t="s">
        <v>5</v>
      </c>
      <c r="H24" s="574" t="s">
        <v>48</v>
      </c>
    </row>
    <row r="25" spans="1:8" x14ac:dyDescent="0.2">
      <c r="A25" s="284"/>
      <c r="B25" s="285"/>
      <c r="C25" s="286"/>
      <c r="D25" s="286"/>
      <c r="E25" s="286"/>
      <c r="F25" s="552"/>
      <c r="G25" s="287"/>
      <c r="H25" s="425">
        <f>F25*G25</f>
        <v>0</v>
      </c>
    </row>
    <row r="26" spans="1:8" x14ac:dyDescent="0.2">
      <c r="A26" s="288"/>
      <c r="B26" s="289"/>
      <c r="C26" s="290"/>
      <c r="D26" s="290"/>
      <c r="E26" s="290"/>
      <c r="F26" s="553"/>
      <c r="G26" s="291"/>
      <c r="H26" s="426">
        <f t="shared" ref="H26:H34" si="1">F26*G26</f>
        <v>0</v>
      </c>
    </row>
    <row r="27" spans="1:8" x14ac:dyDescent="0.2">
      <c r="A27" s="292"/>
      <c r="B27" s="289"/>
      <c r="C27" s="290"/>
      <c r="D27" s="290"/>
      <c r="E27" s="290"/>
      <c r="F27" s="553"/>
      <c r="G27" s="291"/>
      <c r="H27" s="426">
        <f t="shared" si="1"/>
        <v>0</v>
      </c>
    </row>
    <row r="28" spans="1:8" x14ac:dyDescent="0.2">
      <c r="A28" s="292"/>
      <c r="B28" s="289"/>
      <c r="C28" s="290"/>
      <c r="D28" s="290"/>
      <c r="E28" s="290"/>
      <c r="F28" s="553"/>
      <c r="G28" s="291"/>
      <c r="H28" s="426">
        <f t="shared" si="1"/>
        <v>0</v>
      </c>
    </row>
    <row r="29" spans="1:8" x14ac:dyDescent="0.2">
      <c r="A29" s="292"/>
      <c r="B29" s="289"/>
      <c r="C29" s="290"/>
      <c r="D29" s="290"/>
      <c r="E29" s="290"/>
      <c r="F29" s="553"/>
      <c r="G29" s="291"/>
      <c r="H29" s="426">
        <f t="shared" si="1"/>
        <v>0</v>
      </c>
    </row>
    <row r="30" spans="1:8" x14ac:dyDescent="0.2">
      <c r="A30" s="292"/>
      <c r="B30" s="289"/>
      <c r="C30" s="290"/>
      <c r="D30" s="290"/>
      <c r="E30" s="290"/>
      <c r="F30" s="553"/>
      <c r="G30" s="291"/>
      <c r="H30" s="426">
        <f t="shared" si="1"/>
        <v>0</v>
      </c>
    </row>
    <row r="31" spans="1:8" x14ac:dyDescent="0.2">
      <c r="A31" s="292"/>
      <c r="B31" s="289"/>
      <c r="C31" s="290"/>
      <c r="D31" s="290"/>
      <c r="E31" s="290"/>
      <c r="F31" s="553"/>
      <c r="G31" s="291"/>
      <c r="H31" s="426">
        <f t="shared" si="1"/>
        <v>0</v>
      </c>
    </row>
    <row r="32" spans="1:8" x14ac:dyDescent="0.2">
      <c r="A32" s="292"/>
      <c r="B32" s="289"/>
      <c r="C32" s="290"/>
      <c r="D32" s="290"/>
      <c r="E32" s="290"/>
      <c r="F32" s="553"/>
      <c r="G32" s="291"/>
      <c r="H32" s="426">
        <f t="shared" si="1"/>
        <v>0</v>
      </c>
    </row>
    <row r="33" spans="1:8" x14ac:dyDescent="0.2">
      <c r="A33" s="292"/>
      <c r="B33" s="289"/>
      <c r="C33" s="290"/>
      <c r="D33" s="290"/>
      <c r="E33" s="290"/>
      <c r="F33" s="553"/>
      <c r="G33" s="291"/>
      <c r="H33" s="426">
        <f t="shared" si="1"/>
        <v>0</v>
      </c>
    </row>
    <row r="34" spans="1:8" x14ac:dyDescent="0.2">
      <c r="A34" s="292"/>
      <c r="B34" s="289"/>
      <c r="C34" s="290"/>
      <c r="D34" s="290"/>
      <c r="E34" s="290"/>
      <c r="F34" s="553"/>
      <c r="G34" s="291"/>
      <c r="H34" s="426">
        <f t="shared" si="1"/>
        <v>0</v>
      </c>
    </row>
    <row r="35" spans="1:8" ht="15.75" thickBot="1" x14ac:dyDescent="0.25">
      <c r="A35" s="297"/>
      <c r="B35" s="298"/>
      <c r="C35" s="299"/>
      <c r="D35" s="299"/>
      <c r="E35" s="299"/>
      <c r="F35" s="557"/>
      <c r="G35" s="300"/>
      <c r="H35" s="427">
        <f>SUM(H25:H34)</f>
        <v>0</v>
      </c>
    </row>
    <row r="36" spans="1:8" ht="15.75" thickBot="1" x14ac:dyDescent="0.25">
      <c r="A36" s="575"/>
      <c r="B36" s="576"/>
      <c r="C36" s="576"/>
      <c r="D36" s="576"/>
      <c r="E36" s="576"/>
      <c r="F36" s="577"/>
      <c r="G36" s="578" t="s">
        <v>219</v>
      </c>
      <c r="H36" s="564">
        <f>SUM(H35)</f>
        <v>0</v>
      </c>
    </row>
    <row r="37" spans="1:8" ht="16.5" thickTop="1" thickBot="1" x14ac:dyDescent="0.25">
      <c r="A37" s="301"/>
      <c r="B37" s="302"/>
      <c r="C37" s="302"/>
      <c r="D37" s="302"/>
      <c r="E37" s="302"/>
      <c r="F37" s="558"/>
      <c r="G37" s="580"/>
      <c r="H37" s="565"/>
    </row>
    <row r="38" spans="1:8" ht="15.75" thickTop="1" x14ac:dyDescent="0.2">
      <c r="A38" s="428" t="s">
        <v>264</v>
      </c>
      <c r="B38" s="423"/>
      <c r="C38" s="423"/>
      <c r="D38" s="423"/>
      <c r="E38" s="423"/>
      <c r="F38" s="559"/>
      <c r="G38" s="566"/>
      <c r="H38" s="424"/>
    </row>
    <row r="39" spans="1:8" ht="30" x14ac:dyDescent="0.2">
      <c r="A39" s="568" t="s">
        <v>4</v>
      </c>
      <c r="B39" s="569" t="s">
        <v>45</v>
      </c>
      <c r="C39" s="570" t="s">
        <v>27</v>
      </c>
      <c r="D39" s="570" t="s">
        <v>46</v>
      </c>
      <c r="E39" s="571" t="s">
        <v>47</v>
      </c>
      <c r="F39" s="570" t="s">
        <v>10</v>
      </c>
      <c r="G39" s="573" t="s">
        <v>5</v>
      </c>
      <c r="H39" s="574" t="s">
        <v>48</v>
      </c>
    </row>
    <row r="40" spans="1:8" x14ac:dyDescent="0.2">
      <c r="A40" s="284"/>
      <c r="B40" s="285"/>
      <c r="C40" s="286"/>
      <c r="D40" s="286"/>
      <c r="E40" s="286"/>
      <c r="F40" s="552"/>
      <c r="G40" s="287"/>
      <c r="H40" s="425">
        <f t="shared" ref="H40:H53" si="2">F40*G40</f>
        <v>0</v>
      </c>
    </row>
    <row r="41" spans="1:8" x14ac:dyDescent="0.2">
      <c r="A41" s="288"/>
      <c r="B41" s="289"/>
      <c r="C41" s="290"/>
      <c r="D41" s="290"/>
      <c r="E41" s="290"/>
      <c r="F41" s="553"/>
      <c r="G41" s="291"/>
      <c r="H41" s="426">
        <f t="shared" si="2"/>
        <v>0</v>
      </c>
    </row>
    <row r="42" spans="1:8" x14ac:dyDescent="0.2">
      <c r="A42" s="292"/>
      <c r="B42" s="289"/>
      <c r="C42" s="290"/>
      <c r="D42" s="290"/>
      <c r="E42" s="290"/>
      <c r="F42" s="553"/>
      <c r="G42" s="291"/>
      <c r="H42" s="426">
        <f t="shared" si="2"/>
        <v>0</v>
      </c>
    </row>
    <row r="43" spans="1:8" x14ac:dyDescent="0.2">
      <c r="A43" s="292"/>
      <c r="B43" s="289"/>
      <c r="C43" s="290"/>
      <c r="D43" s="290"/>
      <c r="E43" s="290"/>
      <c r="F43" s="553"/>
      <c r="G43" s="291"/>
      <c r="H43" s="426">
        <f t="shared" si="2"/>
        <v>0</v>
      </c>
    </row>
    <row r="44" spans="1:8" x14ac:dyDescent="0.2">
      <c r="A44" s="292"/>
      <c r="B44" s="289"/>
      <c r="C44" s="290"/>
      <c r="D44" s="290"/>
      <c r="E44" s="290"/>
      <c r="F44" s="553"/>
      <c r="G44" s="291"/>
      <c r="H44" s="426">
        <f t="shared" si="2"/>
        <v>0</v>
      </c>
    </row>
    <row r="45" spans="1:8" x14ac:dyDescent="0.2">
      <c r="A45" s="292"/>
      <c r="B45" s="289"/>
      <c r="C45" s="290"/>
      <c r="D45" s="290"/>
      <c r="E45" s="290"/>
      <c r="F45" s="553"/>
      <c r="G45" s="291"/>
      <c r="H45" s="426">
        <f t="shared" si="2"/>
        <v>0</v>
      </c>
    </row>
    <row r="46" spans="1:8" x14ac:dyDescent="0.2">
      <c r="A46" s="292"/>
      <c r="B46" s="289"/>
      <c r="C46" s="290"/>
      <c r="D46" s="290"/>
      <c r="E46" s="290"/>
      <c r="F46" s="553"/>
      <c r="G46" s="291"/>
      <c r="H46" s="426">
        <f t="shared" si="2"/>
        <v>0</v>
      </c>
    </row>
    <row r="47" spans="1:8" x14ac:dyDescent="0.2">
      <c r="A47" s="292"/>
      <c r="B47" s="289"/>
      <c r="C47" s="290"/>
      <c r="D47" s="290"/>
      <c r="E47" s="290"/>
      <c r="F47" s="553"/>
      <c r="G47" s="291"/>
      <c r="H47" s="426">
        <f t="shared" si="2"/>
        <v>0</v>
      </c>
    </row>
    <row r="48" spans="1:8" x14ac:dyDescent="0.2">
      <c r="A48" s="292"/>
      <c r="B48" s="289"/>
      <c r="C48" s="290"/>
      <c r="D48" s="290"/>
      <c r="E48" s="290"/>
      <c r="F48" s="553"/>
      <c r="G48" s="291"/>
      <c r="H48" s="426">
        <f t="shared" si="2"/>
        <v>0</v>
      </c>
    </row>
    <row r="49" spans="1:8" x14ac:dyDescent="0.2">
      <c r="A49" s="292"/>
      <c r="B49" s="289"/>
      <c r="C49" s="290"/>
      <c r="D49" s="290"/>
      <c r="E49" s="290"/>
      <c r="F49" s="553"/>
      <c r="G49" s="291"/>
      <c r="H49" s="426">
        <f t="shared" si="2"/>
        <v>0</v>
      </c>
    </row>
    <row r="50" spans="1:8" x14ac:dyDescent="0.2">
      <c r="A50" s="292"/>
      <c r="B50" s="289"/>
      <c r="C50" s="290"/>
      <c r="D50" s="290"/>
      <c r="E50" s="290"/>
      <c r="F50" s="553"/>
      <c r="G50" s="291"/>
      <c r="H50" s="426">
        <f t="shared" si="2"/>
        <v>0</v>
      </c>
    </row>
    <row r="51" spans="1:8" x14ac:dyDescent="0.2">
      <c r="A51" s="292"/>
      <c r="B51" s="289"/>
      <c r="C51" s="290"/>
      <c r="D51" s="290"/>
      <c r="E51" s="290"/>
      <c r="F51" s="553"/>
      <c r="G51" s="291"/>
      <c r="H51" s="426">
        <f t="shared" si="2"/>
        <v>0</v>
      </c>
    </row>
    <row r="52" spans="1:8" x14ac:dyDescent="0.2">
      <c r="A52" s="292"/>
      <c r="B52" s="289"/>
      <c r="C52" s="290"/>
      <c r="D52" s="290"/>
      <c r="E52" s="290"/>
      <c r="F52" s="553"/>
      <c r="G52" s="291"/>
      <c r="H52" s="426">
        <f t="shared" si="2"/>
        <v>0</v>
      </c>
    </row>
    <row r="53" spans="1:8" ht="15.75" thickBot="1" x14ac:dyDescent="0.25">
      <c r="A53" s="297"/>
      <c r="B53" s="298"/>
      <c r="C53" s="299"/>
      <c r="D53" s="299"/>
      <c r="E53" s="299"/>
      <c r="F53" s="557"/>
      <c r="G53" s="300"/>
      <c r="H53" s="427">
        <f t="shared" si="2"/>
        <v>0</v>
      </c>
    </row>
    <row r="54" spans="1:8" ht="15.75" thickBot="1" x14ac:dyDescent="0.25">
      <c r="A54" s="575"/>
      <c r="B54" s="576"/>
      <c r="C54" s="576"/>
      <c r="D54" s="576"/>
      <c r="E54" s="576"/>
      <c r="F54" s="577"/>
      <c r="G54" s="578" t="s">
        <v>263</v>
      </c>
      <c r="H54" s="581">
        <f>SUM(H40:H53)</f>
        <v>0</v>
      </c>
    </row>
    <row r="55" spans="1:8" ht="15.75" thickTop="1" x14ac:dyDescent="0.2">
      <c r="A55" s="270"/>
      <c r="B55" s="268"/>
      <c r="C55" s="268"/>
      <c r="D55" s="268"/>
      <c r="E55" s="268"/>
      <c r="F55" s="555"/>
      <c r="G55" s="561"/>
      <c r="H55" s="562"/>
    </row>
    <row r="56" spans="1:8" x14ac:dyDescent="0.2">
      <c r="A56" s="281" t="s">
        <v>265</v>
      </c>
      <c r="B56" s="282"/>
      <c r="C56" s="282"/>
      <c r="D56" s="282"/>
      <c r="E56" s="282"/>
      <c r="F56" s="556"/>
      <c r="G56" s="563"/>
      <c r="H56" s="283"/>
    </row>
    <row r="57" spans="1:8" ht="30" x14ac:dyDescent="0.2">
      <c r="A57" s="568" t="s">
        <v>4</v>
      </c>
      <c r="B57" s="569" t="s">
        <v>45</v>
      </c>
      <c r="C57" s="570" t="s">
        <v>27</v>
      </c>
      <c r="D57" s="570" t="s">
        <v>46</v>
      </c>
      <c r="E57" s="571" t="s">
        <v>47</v>
      </c>
      <c r="F57" s="570" t="s">
        <v>10</v>
      </c>
      <c r="G57" s="573" t="s">
        <v>5</v>
      </c>
      <c r="H57" s="574" t="s">
        <v>48</v>
      </c>
    </row>
    <row r="58" spans="1:8" x14ac:dyDescent="0.2">
      <c r="A58" s="284"/>
      <c r="B58" s="285"/>
      <c r="C58" s="286"/>
      <c r="D58" s="286"/>
      <c r="E58" s="286"/>
      <c r="F58" s="552"/>
      <c r="G58" s="287"/>
      <c r="H58" s="425">
        <f t="shared" ref="H58:H70" si="3">F58*G58</f>
        <v>0</v>
      </c>
    </row>
    <row r="59" spans="1:8" x14ac:dyDescent="0.2">
      <c r="A59" s="288"/>
      <c r="B59" s="289"/>
      <c r="C59" s="290"/>
      <c r="D59" s="290"/>
      <c r="E59" s="290"/>
      <c r="F59" s="553"/>
      <c r="G59" s="291"/>
      <c r="H59" s="426">
        <f t="shared" si="3"/>
        <v>0</v>
      </c>
    </row>
    <row r="60" spans="1:8" x14ac:dyDescent="0.2">
      <c r="A60" s="292"/>
      <c r="B60" s="289"/>
      <c r="C60" s="290"/>
      <c r="D60" s="290"/>
      <c r="E60" s="290"/>
      <c r="F60" s="553"/>
      <c r="G60" s="291"/>
      <c r="H60" s="426">
        <f t="shared" si="3"/>
        <v>0</v>
      </c>
    </row>
    <row r="61" spans="1:8" x14ac:dyDescent="0.2">
      <c r="A61" s="292"/>
      <c r="B61" s="289"/>
      <c r="C61" s="290"/>
      <c r="D61" s="290"/>
      <c r="E61" s="290"/>
      <c r="F61" s="553"/>
      <c r="G61" s="291"/>
      <c r="H61" s="426">
        <f t="shared" si="3"/>
        <v>0</v>
      </c>
    </row>
    <row r="62" spans="1:8" x14ac:dyDescent="0.2">
      <c r="A62" s="292"/>
      <c r="B62" s="289"/>
      <c r="C62" s="290"/>
      <c r="D62" s="290"/>
      <c r="E62" s="290"/>
      <c r="F62" s="553"/>
      <c r="G62" s="291"/>
      <c r="H62" s="426">
        <f t="shared" si="3"/>
        <v>0</v>
      </c>
    </row>
    <row r="63" spans="1:8" x14ac:dyDescent="0.2">
      <c r="A63" s="292"/>
      <c r="B63" s="289"/>
      <c r="C63" s="290"/>
      <c r="D63" s="290"/>
      <c r="E63" s="290"/>
      <c r="F63" s="553"/>
      <c r="G63" s="291"/>
      <c r="H63" s="426">
        <f t="shared" si="3"/>
        <v>0</v>
      </c>
    </row>
    <row r="64" spans="1:8" x14ac:dyDescent="0.2">
      <c r="A64" s="292"/>
      <c r="B64" s="289"/>
      <c r="C64" s="290"/>
      <c r="D64" s="290"/>
      <c r="E64" s="290"/>
      <c r="F64" s="553"/>
      <c r="G64" s="291"/>
      <c r="H64" s="426">
        <f t="shared" si="3"/>
        <v>0</v>
      </c>
    </row>
    <row r="65" spans="1:8" x14ac:dyDescent="0.2">
      <c r="A65" s="292"/>
      <c r="B65" s="289"/>
      <c r="C65" s="290"/>
      <c r="D65" s="290"/>
      <c r="E65" s="290"/>
      <c r="F65" s="553"/>
      <c r="G65" s="291"/>
      <c r="H65" s="426">
        <f t="shared" si="3"/>
        <v>0</v>
      </c>
    </row>
    <row r="66" spans="1:8" x14ac:dyDescent="0.2">
      <c r="A66" s="292"/>
      <c r="B66" s="289"/>
      <c r="C66" s="290"/>
      <c r="D66" s="290"/>
      <c r="E66" s="290"/>
      <c r="F66" s="553"/>
      <c r="G66" s="291"/>
      <c r="H66" s="426">
        <f t="shared" si="3"/>
        <v>0</v>
      </c>
    </row>
    <row r="67" spans="1:8" x14ac:dyDescent="0.2">
      <c r="A67" s="292"/>
      <c r="B67" s="289"/>
      <c r="C67" s="290"/>
      <c r="D67" s="290"/>
      <c r="E67" s="290"/>
      <c r="F67" s="553"/>
      <c r="G67" s="291"/>
      <c r="H67" s="426">
        <f t="shared" si="3"/>
        <v>0</v>
      </c>
    </row>
    <row r="68" spans="1:8" x14ac:dyDescent="0.2">
      <c r="A68" s="292"/>
      <c r="B68" s="289"/>
      <c r="C68" s="290"/>
      <c r="D68" s="290"/>
      <c r="E68" s="290"/>
      <c r="F68" s="553"/>
      <c r="G68" s="291"/>
      <c r="H68" s="426">
        <f t="shared" si="3"/>
        <v>0</v>
      </c>
    </row>
    <row r="69" spans="1:8" x14ac:dyDescent="0.2">
      <c r="A69" s="292"/>
      <c r="B69" s="289"/>
      <c r="C69" s="290"/>
      <c r="D69" s="290"/>
      <c r="E69" s="290"/>
      <c r="F69" s="553"/>
      <c r="G69" s="291"/>
      <c r="H69" s="426">
        <f t="shared" si="3"/>
        <v>0</v>
      </c>
    </row>
    <row r="70" spans="1:8" x14ac:dyDescent="0.2">
      <c r="A70" s="292"/>
      <c r="B70" s="289"/>
      <c r="C70" s="290"/>
      <c r="D70" s="290"/>
      <c r="E70" s="290"/>
      <c r="F70" s="553"/>
      <c r="G70" s="291"/>
      <c r="H70" s="426">
        <f t="shared" si="3"/>
        <v>0</v>
      </c>
    </row>
    <row r="71" spans="1:8" ht="15.75" thickBot="1" x14ac:dyDescent="0.25">
      <c r="A71" s="582"/>
      <c r="B71" s="583"/>
      <c r="C71" s="584"/>
      <c r="D71" s="584"/>
      <c r="E71" s="584"/>
      <c r="F71" s="585"/>
      <c r="G71" s="578" t="s">
        <v>50</v>
      </c>
      <c r="H71" s="567">
        <f>SUM(H58:H70)</f>
        <v>0</v>
      </c>
    </row>
    <row r="72" spans="1:8" ht="16.5" thickTop="1" thickBot="1" x14ac:dyDescent="0.25">
      <c r="A72" s="586"/>
      <c r="B72" s="587"/>
      <c r="C72" s="587"/>
      <c r="D72" s="587"/>
      <c r="E72" s="587"/>
      <c r="F72" s="587"/>
      <c r="G72" s="588" t="s">
        <v>228</v>
      </c>
      <c r="H72" s="589">
        <f>H71+H54</f>
        <v>0</v>
      </c>
    </row>
    <row r="73" spans="1:8" ht="16.5" thickTop="1" x14ac:dyDescent="0.25">
      <c r="A73" s="10"/>
      <c r="B73" s="6"/>
      <c r="C73" s="6"/>
      <c r="D73" s="6"/>
      <c r="E73" s="6"/>
      <c r="F73" s="6"/>
      <c r="G73" s="6"/>
      <c r="H73" s="11"/>
    </row>
    <row r="74" spans="1:8" x14ac:dyDescent="0.2">
      <c r="A74" s="5"/>
      <c r="B74" s="5"/>
      <c r="C74" s="5"/>
      <c r="D74" s="5"/>
      <c r="E74" s="5"/>
      <c r="F74" s="5"/>
      <c r="G74" s="5"/>
      <c r="H74" s="5"/>
    </row>
    <row r="75" spans="1:8" ht="15.75" x14ac:dyDescent="0.25">
      <c r="A75" s="6"/>
      <c r="B75" s="6"/>
      <c r="C75" s="6"/>
      <c r="D75" s="6"/>
      <c r="E75" s="6"/>
      <c r="F75" s="6"/>
      <c r="G75" s="6"/>
      <c r="H75" s="11"/>
    </row>
    <row r="76" spans="1:8" ht="15.75" x14ac:dyDescent="0.25">
      <c r="A76" s="6"/>
      <c r="B76" s="6"/>
      <c r="C76" s="6"/>
      <c r="D76" s="6"/>
      <c r="E76" s="6"/>
      <c r="F76" s="6"/>
      <c r="G76" s="6"/>
      <c r="H76" s="11"/>
    </row>
  </sheetData>
  <mergeCells count="4">
    <mergeCell ref="B3:C3"/>
    <mergeCell ref="F5:H5"/>
    <mergeCell ref="F6:H6"/>
    <mergeCell ref="F7:H7"/>
  </mergeCells>
  <phoneticPr fontId="72"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H60"/>
  <sheetViews>
    <sheetView zoomScaleNormal="100" zoomScaleSheetLayoutView="75" workbookViewId="0"/>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0.88671875" customWidth="1"/>
  </cols>
  <sheetData>
    <row r="1" spans="1:8" ht="22.5" customHeight="1" thickTop="1" thickBot="1" x14ac:dyDescent="0.25">
      <c r="A1" s="1150" t="s">
        <v>78</v>
      </c>
      <c r="B1" s="191"/>
      <c r="C1" s="191"/>
      <c r="D1" s="191"/>
      <c r="E1" s="191"/>
      <c r="F1" s="189"/>
      <c r="G1" s="189"/>
      <c r="H1" s="192"/>
    </row>
    <row r="2" spans="1:8" ht="19.5" customHeight="1" thickTop="1" x14ac:dyDescent="0.2">
      <c r="A2" s="367" t="s">
        <v>240</v>
      </c>
      <c r="B2" s="92"/>
      <c r="C2" s="92"/>
      <c r="D2" s="92"/>
      <c r="E2" s="383" t="s">
        <v>239</v>
      </c>
      <c r="F2" s="92"/>
      <c r="G2" s="92"/>
      <c r="H2" s="43"/>
    </row>
    <row r="3" spans="1:8" ht="16.5" thickBot="1" x14ac:dyDescent="0.25">
      <c r="A3" s="1408" t="s">
        <v>35</v>
      </c>
      <c r="B3" s="1409"/>
      <c r="C3" s="1141">
        <f>'Input Data'!$D$22</f>
        <v>0</v>
      </c>
      <c r="D3" s="193"/>
      <c r="E3" s="193"/>
      <c r="F3" s="194" t="s">
        <v>267</v>
      </c>
      <c r="G3" s="1142">
        <f>'Input Data'!$D$6</f>
        <v>0</v>
      </c>
      <c r="H3" s="195"/>
    </row>
    <row r="4" spans="1:8" ht="15.75" thickTop="1" x14ac:dyDescent="0.2">
      <c r="A4" s="196"/>
      <c r="B4" s="197"/>
      <c r="C4" s="198"/>
      <c r="D4" s="198"/>
      <c r="E4" s="198"/>
      <c r="F4" s="92"/>
      <c r="G4" s="92"/>
      <c r="H4" s="43"/>
    </row>
    <row r="5" spans="1:8" x14ac:dyDescent="0.2">
      <c r="A5" s="199" t="s">
        <v>79</v>
      </c>
      <c r="B5" s="200"/>
      <c r="C5" s="200"/>
      <c r="D5" s="200"/>
      <c r="E5" s="200"/>
      <c r="F5" s="200"/>
      <c r="G5" s="200"/>
      <c r="H5" s="201"/>
    </row>
    <row r="6" spans="1:8" ht="30" x14ac:dyDescent="0.2">
      <c r="A6" s="202" t="s">
        <v>268</v>
      </c>
      <c r="B6" s="203" t="s">
        <v>45</v>
      </c>
      <c r="C6" s="204" t="s">
        <v>27</v>
      </c>
      <c r="D6" s="205"/>
      <c r="E6" s="203" t="s">
        <v>80</v>
      </c>
      <c r="F6" s="203" t="s">
        <v>81</v>
      </c>
      <c r="G6" s="203" t="s">
        <v>5</v>
      </c>
      <c r="H6" s="206" t="s">
        <v>8</v>
      </c>
    </row>
    <row r="7" spans="1:8" x14ac:dyDescent="0.2">
      <c r="A7" s="207"/>
      <c r="B7" s="208"/>
      <c r="C7" s="209"/>
      <c r="D7" s="210"/>
      <c r="E7" s="208"/>
      <c r="F7" s="208"/>
      <c r="G7" s="211"/>
      <c r="H7" s="313">
        <f t="shared" ref="H7:H16" si="0">F7*G7</f>
        <v>0</v>
      </c>
    </row>
    <row r="8" spans="1:8" x14ac:dyDescent="0.2">
      <c r="A8" s="212"/>
      <c r="B8" s="213"/>
      <c r="C8" s="214"/>
      <c r="D8" s="215"/>
      <c r="E8" s="213"/>
      <c r="F8" s="213"/>
      <c r="G8" s="216"/>
      <c r="H8" s="307">
        <f t="shared" si="0"/>
        <v>0</v>
      </c>
    </row>
    <row r="9" spans="1:8" x14ac:dyDescent="0.2">
      <c r="A9" s="212"/>
      <c r="B9" s="213"/>
      <c r="C9" s="214"/>
      <c r="D9" s="215"/>
      <c r="E9" s="213"/>
      <c r="F9" s="213"/>
      <c r="G9" s="216"/>
      <c r="H9" s="307">
        <f t="shared" si="0"/>
        <v>0</v>
      </c>
    </row>
    <row r="10" spans="1:8" x14ac:dyDescent="0.2">
      <c r="A10" s="212"/>
      <c r="B10" s="213"/>
      <c r="C10" s="214"/>
      <c r="D10" s="215"/>
      <c r="E10" s="213"/>
      <c r="F10" s="213"/>
      <c r="G10" s="216"/>
      <c r="H10" s="307">
        <f t="shared" si="0"/>
        <v>0</v>
      </c>
    </row>
    <row r="11" spans="1:8" x14ac:dyDescent="0.2">
      <c r="A11" s="212"/>
      <c r="B11" s="213"/>
      <c r="C11" s="214"/>
      <c r="D11" s="215"/>
      <c r="E11" s="213"/>
      <c r="F11" s="213"/>
      <c r="G11" s="216"/>
      <c r="H11" s="307">
        <f t="shared" si="0"/>
        <v>0</v>
      </c>
    </row>
    <row r="12" spans="1:8" x14ac:dyDescent="0.2">
      <c r="A12" s="212"/>
      <c r="B12" s="213"/>
      <c r="C12" s="214"/>
      <c r="D12" s="215"/>
      <c r="E12" s="213"/>
      <c r="F12" s="213"/>
      <c r="G12" s="216"/>
      <c r="H12" s="307">
        <f t="shared" si="0"/>
        <v>0</v>
      </c>
    </row>
    <row r="13" spans="1:8" x14ac:dyDescent="0.2">
      <c r="A13" s="212"/>
      <c r="B13" s="213"/>
      <c r="C13" s="214"/>
      <c r="D13" s="215"/>
      <c r="E13" s="213"/>
      <c r="F13" s="213"/>
      <c r="G13" s="216"/>
      <c r="H13" s="307">
        <f t="shared" si="0"/>
        <v>0</v>
      </c>
    </row>
    <row r="14" spans="1:8" x14ac:dyDescent="0.2">
      <c r="A14" s="212"/>
      <c r="B14" s="213"/>
      <c r="C14" s="214"/>
      <c r="D14" s="215"/>
      <c r="E14" s="213"/>
      <c r="F14" s="213"/>
      <c r="G14" s="216"/>
      <c r="H14" s="307">
        <f t="shared" si="0"/>
        <v>0</v>
      </c>
    </row>
    <row r="15" spans="1:8" x14ac:dyDescent="0.2">
      <c r="A15" s="212"/>
      <c r="B15" s="213"/>
      <c r="C15" s="214"/>
      <c r="D15" s="215"/>
      <c r="E15" s="213"/>
      <c r="F15" s="213"/>
      <c r="G15" s="216"/>
      <c r="H15" s="307">
        <f t="shared" si="0"/>
        <v>0</v>
      </c>
    </row>
    <row r="16" spans="1:8" ht="15.75" thickBot="1" x14ac:dyDescent="0.25">
      <c r="A16" s="217"/>
      <c r="B16" s="218"/>
      <c r="C16" s="219"/>
      <c r="D16" s="220"/>
      <c r="E16" s="218"/>
      <c r="F16" s="218"/>
      <c r="G16" s="221"/>
      <c r="H16" s="308">
        <f t="shared" si="0"/>
        <v>0</v>
      </c>
    </row>
    <row r="17" spans="1:8" ht="15.75" thickBot="1" x14ac:dyDescent="0.25">
      <c r="A17" s="549"/>
      <c r="B17" s="550"/>
      <c r="C17" s="550"/>
      <c r="D17" s="550"/>
      <c r="E17" s="550"/>
      <c r="F17" s="550"/>
      <c r="G17" s="551" t="s">
        <v>231</v>
      </c>
      <c r="H17" s="249">
        <f>SUM(H7:H16)</f>
        <v>0</v>
      </c>
    </row>
    <row r="18" spans="1:8" ht="15.75" thickTop="1" x14ac:dyDescent="0.2">
      <c r="A18" s="225"/>
      <c r="B18" s="92"/>
      <c r="C18" s="92"/>
      <c r="D18" s="92"/>
      <c r="E18" s="92"/>
      <c r="F18" s="92"/>
      <c r="G18" s="92"/>
      <c r="H18" s="43"/>
    </row>
    <row r="19" spans="1:8" x14ac:dyDescent="0.2">
      <c r="A19" s="199" t="s">
        <v>82</v>
      </c>
      <c r="B19" s="226"/>
      <c r="C19" s="226"/>
      <c r="D19" s="226"/>
      <c r="E19" s="226"/>
      <c r="F19" s="226"/>
      <c r="G19" s="226"/>
      <c r="H19" s="227"/>
    </row>
    <row r="20" spans="1:8" ht="45" x14ac:dyDescent="0.2">
      <c r="A20" s="202" t="s">
        <v>4</v>
      </c>
      <c r="B20" s="204" t="s">
        <v>45</v>
      </c>
      <c r="C20" s="228"/>
      <c r="D20" s="204" t="s">
        <v>27</v>
      </c>
      <c r="E20" s="205"/>
      <c r="F20" s="203" t="s">
        <v>83</v>
      </c>
      <c r="G20" s="203" t="s">
        <v>283</v>
      </c>
      <c r="H20" s="206" t="s">
        <v>8</v>
      </c>
    </row>
    <row r="21" spans="1:8" x14ac:dyDescent="0.2">
      <c r="A21" s="207"/>
      <c r="B21" s="209"/>
      <c r="C21" s="229"/>
      <c r="D21" s="209"/>
      <c r="E21" s="210"/>
      <c r="F21" s="548"/>
      <c r="G21" s="230"/>
      <c r="H21" s="313">
        <f t="shared" ref="H21:H30" si="1">F21*G21</f>
        <v>0</v>
      </c>
    </row>
    <row r="22" spans="1:8" x14ac:dyDescent="0.2">
      <c r="A22" s="212"/>
      <c r="B22" s="214"/>
      <c r="C22" s="231"/>
      <c r="D22" s="214"/>
      <c r="E22" s="215"/>
      <c r="F22" s="216"/>
      <c r="G22" s="590"/>
      <c r="H22" s="307">
        <f t="shared" si="1"/>
        <v>0</v>
      </c>
    </row>
    <row r="23" spans="1:8" x14ac:dyDescent="0.2">
      <c r="A23" s="212"/>
      <c r="B23" s="214"/>
      <c r="C23" s="231"/>
      <c r="D23" s="214"/>
      <c r="E23" s="215"/>
      <c r="F23" s="216"/>
      <c r="G23" s="590"/>
      <c r="H23" s="307">
        <f t="shared" si="1"/>
        <v>0</v>
      </c>
    </row>
    <row r="24" spans="1:8" x14ac:dyDescent="0.2">
      <c r="A24" s="212"/>
      <c r="B24" s="214"/>
      <c r="C24" s="231"/>
      <c r="D24" s="214"/>
      <c r="E24" s="215"/>
      <c r="F24" s="216"/>
      <c r="G24" s="590"/>
      <c r="H24" s="307">
        <f t="shared" si="1"/>
        <v>0</v>
      </c>
    </row>
    <row r="25" spans="1:8" x14ac:dyDescent="0.2">
      <c r="A25" s="212"/>
      <c r="B25" s="214"/>
      <c r="C25" s="231"/>
      <c r="D25" s="214"/>
      <c r="E25" s="215"/>
      <c r="F25" s="216"/>
      <c r="G25" s="590"/>
      <c r="H25" s="307">
        <f t="shared" si="1"/>
        <v>0</v>
      </c>
    </row>
    <row r="26" spans="1:8" x14ac:dyDescent="0.2">
      <c r="A26" s="212"/>
      <c r="B26" s="214"/>
      <c r="C26" s="231"/>
      <c r="D26" s="214"/>
      <c r="E26" s="215"/>
      <c r="F26" s="216"/>
      <c r="G26" s="590"/>
      <c r="H26" s="307">
        <f t="shared" si="1"/>
        <v>0</v>
      </c>
    </row>
    <row r="27" spans="1:8" x14ac:dyDescent="0.2">
      <c r="A27" s="212"/>
      <c r="B27" s="214"/>
      <c r="C27" s="231"/>
      <c r="D27" s="214"/>
      <c r="E27" s="215"/>
      <c r="F27" s="216"/>
      <c r="G27" s="590"/>
      <c r="H27" s="307">
        <f t="shared" si="1"/>
        <v>0</v>
      </c>
    </row>
    <row r="28" spans="1:8" x14ac:dyDescent="0.2">
      <c r="A28" s="212"/>
      <c r="B28" s="214"/>
      <c r="C28" s="231"/>
      <c r="D28" s="214"/>
      <c r="E28" s="215"/>
      <c r="F28" s="216"/>
      <c r="G28" s="590"/>
      <c r="H28" s="307">
        <f t="shared" si="1"/>
        <v>0</v>
      </c>
    </row>
    <row r="29" spans="1:8" x14ac:dyDescent="0.2">
      <c r="A29" s="212"/>
      <c r="B29" s="214"/>
      <c r="C29" s="231"/>
      <c r="D29" s="214"/>
      <c r="E29" s="215"/>
      <c r="F29" s="216"/>
      <c r="G29" s="590"/>
      <c r="H29" s="307">
        <f t="shared" si="1"/>
        <v>0</v>
      </c>
    </row>
    <row r="30" spans="1:8" ht="15.75" thickBot="1" x14ac:dyDescent="0.25">
      <c r="A30" s="217"/>
      <c r="B30" s="219"/>
      <c r="C30" s="232"/>
      <c r="D30" s="219"/>
      <c r="E30" s="220"/>
      <c r="F30" s="221"/>
      <c r="G30" s="591"/>
      <c r="H30" s="308">
        <f t="shared" si="1"/>
        <v>0</v>
      </c>
    </row>
    <row r="31" spans="1:8" ht="15.75" thickBot="1" x14ac:dyDescent="0.25">
      <c r="A31" s="549"/>
      <c r="B31" s="550"/>
      <c r="C31" s="550"/>
      <c r="D31" s="550"/>
      <c r="E31" s="550"/>
      <c r="F31" s="550"/>
      <c r="G31" s="551" t="s">
        <v>232</v>
      </c>
      <c r="H31" s="528">
        <f>SUM(H21:H30)</f>
        <v>0</v>
      </c>
    </row>
    <row r="32" spans="1:8" ht="15.75" thickTop="1" x14ac:dyDescent="0.2">
      <c r="A32" s="233"/>
      <c r="B32" s="234"/>
      <c r="C32" s="234"/>
      <c r="D32" s="234"/>
      <c r="E32" s="234"/>
      <c r="F32" s="234"/>
      <c r="G32" s="234"/>
      <c r="H32" s="592"/>
    </row>
    <row r="33" spans="1:8" x14ac:dyDescent="0.2">
      <c r="A33" s="199" t="s">
        <v>84</v>
      </c>
      <c r="B33" s="200"/>
      <c r="C33" s="200"/>
      <c r="D33" s="200"/>
      <c r="E33" s="200"/>
      <c r="F33" s="200"/>
      <c r="G33" s="200"/>
      <c r="H33" s="311"/>
    </row>
    <row r="34" spans="1:8" ht="45" x14ac:dyDescent="0.2">
      <c r="A34" s="202" t="s">
        <v>4</v>
      </c>
      <c r="B34" s="235" t="s">
        <v>45</v>
      </c>
      <c r="C34" s="205"/>
      <c r="D34" s="203" t="s">
        <v>85</v>
      </c>
      <c r="E34" s="203" t="s">
        <v>86</v>
      </c>
      <c r="F34" s="203" t="s">
        <v>87</v>
      </c>
      <c r="G34" s="203" t="s">
        <v>88</v>
      </c>
      <c r="H34" s="312" t="s">
        <v>8</v>
      </c>
    </row>
    <row r="35" spans="1:8" x14ac:dyDescent="0.2">
      <c r="A35" s="236"/>
      <c r="B35" s="237"/>
      <c r="C35" s="238"/>
      <c r="D35" s="239"/>
      <c r="E35" s="239"/>
      <c r="F35" s="239"/>
      <c r="G35" s="545"/>
      <c r="H35" s="593">
        <f>G35*E35</f>
        <v>0</v>
      </c>
    </row>
    <row r="36" spans="1:8" x14ac:dyDescent="0.2">
      <c r="A36" s="212"/>
      <c r="B36" s="214"/>
      <c r="C36" s="215"/>
      <c r="D36" s="213"/>
      <c r="E36" s="213"/>
      <c r="F36" s="213"/>
      <c r="G36" s="546"/>
      <c r="H36" s="594">
        <f t="shared" ref="H36:H44" si="2">G36*E36</f>
        <v>0</v>
      </c>
    </row>
    <row r="37" spans="1:8" x14ac:dyDescent="0.2">
      <c r="A37" s="212"/>
      <c r="B37" s="214"/>
      <c r="C37" s="215"/>
      <c r="D37" s="213"/>
      <c r="E37" s="213"/>
      <c r="F37" s="213"/>
      <c r="G37" s="546"/>
      <c r="H37" s="594">
        <f t="shared" si="2"/>
        <v>0</v>
      </c>
    </row>
    <row r="38" spans="1:8" x14ac:dyDescent="0.2">
      <c r="A38" s="212"/>
      <c r="B38" s="214"/>
      <c r="C38" s="215"/>
      <c r="D38" s="213"/>
      <c r="E38" s="213"/>
      <c r="F38" s="213"/>
      <c r="G38" s="546"/>
      <c r="H38" s="594">
        <f t="shared" si="2"/>
        <v>0</v>
      </c>
    </row>
    <row r="39" spans="1:8" x14ac:dyDescent="0.2">
      <c r="A39" s="212"/>
      <c r="B39" s="214"/>
      <c r="C39" s="215"/>
      <c r="D39" s="213"/>
      <c r="E39" s="213"/>
      <c r="F39" s="213"/>
      <c r="G39" s="546"/>
      <c r="H39" s="594">
        <f t="shared" si="2"/>
        <v>0</v>
      </c>
    </row>
    <row r="40" spans="1:8" x14ac:dyDescent="0.2">
      <c r="A40" s="212"/>
      <c r="B40" s="214"/>
      <c r="C40" s="215"/>
      <c r="D40" s="213"/>
      <c r="E40" s="213"/>
      <c r="F40" s="213"/>
      <c r="G40" s="546"/>
      <c r="H40" s="594">
        <f t="shared" si="2"/>
        <v>0</v>
      </c>
    </row>
    <row r="41" spans="1:8" x14ac:dyDescent="0.2">
      <c r="A41" s="212"/>
      <c r="B41" s="214"/>
      <c r="C41" s="215"/>
      <c r="D41" s="213"/>
      <c r="E41" s="213"/>
      <c r="F41" s="213"/>
      <c r="G41" s="546"/>
      <c r="H41" s="594">
        <f t="shared" si="2"/>
        <v>0</v>
      </c>
    </row>
    <row r="42" spans="1:8" x14ac:dyDescent="0.2">
      <c r="A42" s="217"/>
      <c r="B42" s="219"/>
      <c r="C42" s="220"/>
      <c r="D42" s="218"/>
      <c r="E42" s="218"/>
      <c r="F42" s="218"/>
      <c r="G42" s="547"/>
      <c r="H42" s="594">
        <f t="shared" si="2"/>
        <v>0</v>
      </c>
    </row>
    <row r="43" spans="1:8" x14ac:dyDescent="0.2">
      <c r="A43" s="240"/>
      <c r="B43" s="241"/>
      <c r="C43" s="241"/>
      <c r="D43" s="241"/>
      <c r="E43" s="241"/>
      <c r="F43" s="241"/>
      <c r="G43" s="605"/>
      <c r="H43" s="594">
        <f t="shared" si="2"/>
        <v>0</v>
      </c>
    </row>
    <row r="44" spans="1:8" x14ac:dyDescent="0.2">
      <c r="A44" s="240"/>
      <c r="B44" s="241"/>
      <c r="C44" s="241"/>
      <c r="D44" s="241"/>
      <c r="E44" s="241"/>
      <c r="F44" s="241"/>
      <c r="G44" s="606"/>
      <c r="H44" s="599">
        <f t="shared" si="2"/>
        <v>0</v>
      </c>
    </row>
    <row r="45" spans="1:8" ht="15.75" thickBot="1" x14ac:dyDescent="0.25">
      <c r="A45" s="549"/>
      <c r="B45" s="550"/>
      <c r="C45" s="550"/>
      <c r="D45" s="550"/>
      <c r="E45" s="550"/>
      <c r="F45" s="550"/>
      <c r="G45" s="544" t="s">
        <v>233</v>
      </c>
      <c r="H45" s="600">
        <f>SUM(H35:H44)</f>
        <v>0</v>
      </c>
    </row>
    <row r="46" spans="1:8" ht="15.75" thickTop="1" x14ac:dyDescent="0.2">
      <c r="A46" s="225"/>
      <c r="B46" s="92"/>
      <c r="C46" s="92"/>
      <c r="D46" s="92"/>
      <c r="E46" s="92"/>
      <c r="F46" s="92"/>
      <c r="G46" s="607"/>
      <c r="H46" s="595"/>
    </row>
    <row r="47" spans="1:8" x14ac:dyDescent="0.2">
      <c r="A47" s="199" t="s">
        <v>89</v>
      </c>
      <c r="B47" s="200"/>
      <c r="C47" s="200"/>
      <c r="D47" s="200"/>
      <c r="E47" s="200"/>
      <c r="F47" s="200"/>
      <c r="G47" s="608"/>
      <c r="H47" s="311"/>
    </row>
    <row r="48" spans="1:8" ht="45" x14ac:dyDescent="0.2">
      <c r="A48" s="242" t="s">
        <v>4</v>
      </c>
      <c r="B48" s="235" t="s">
        <v>38</v>
      </c>
      <c r="C48" s="243"/>
      <c r="D48" s="203" t="s">
        <v>90</v>
      </c>
      <c r="E48" s="203" t="s">
        <v>91</v>
      </c>
      <c r="F48" s="203" t="s">
        <v>92</v>
      </c>
      <c r="G48" s="609" t="s">
        <v>93</v>
      </c>
      <c r="H48" s="312" t="s">
        <v>48</v>
      </c>
    </row>
    <row r="49" spans="1:8" x14ac:dyDescent="0.2">
      <c r="A49" s="207"/>
      <c r="B49" s="209"/>
      <c r="C49" s="244"/>
      <c r="D49" s="208"/>
      <c r="E49" s="208"/>
      <c r="F49" s="208"/>
      <c r="G49" s="548"/>
      <c r="H49" s="596">
        <f>G49*F49</f>
        <v>0</v>
      </c>
    </row>
    <row r="50" spans="1:8" x14ac:dyDescent="0.2">
      <c r="A50" s="212"/>
      <c r="B50" s="214"/>
      <c r="C50" s="245"/>
      <c r="D50" s="214"/>
      <c r="E50" s="213"/>
      <c r="F50" s="213"/>
      <c r="G50" s="546"/>
      <c r="H50" s="594"/>
    </row>
    <row r="51" spans="1:8" x14ac:dyDescent="0.2">
      <c r="A51" s="212"/>
      <c r="B51" s="214"/>
      <c r="C51" s="245"/>
      <c r="D51" s="214"/>
      <c r="E51" s="213"/>
      <c r="F51" s="213"/>
      <c r="G51" s="546"/>
      <c r="H51" s="594"/>
    </row>
    <row r="52" spans="1:8" x14ac:dyDescent="0.2">
      <c r="A52" s="212"/>
      <c r="B52" s="214"/>
      <c r="C52" s="245"/>
      <c r="D52" s="214"/>
      <c r="E52" s="213"/>
      <c r="F52" s="213"/>
      <c r="G52" s="546"/>
      <c r="H52" s="594"/>
    </row>
    <row r="53" spans="1:8" x14ac:dyDescent="0.2">
      <c r="A53" s="212"/>
      <c r="B53" s="214"/>
      <c r="C53" s="245"/>
      <c r="D53" s="214"/>
      <c r="E53" s="213"/>
      <c r="F53" s="213"/>
      <c r="G53" s="546"/>
      <c r="H53" s="594"/>
    </row>
    <row r="54" spans="1:8" x14ac:dyDescent="0.2">
      <c r="A54" s="212"/>
      <c r="B54" s="214"/>
      <c r="C54" s="245"/>
      <c r="D54" s="214"/>
      <c r="E54" s="213"/>
      <c r="F54" s="213"/>
      <c r="G54" s="546"/>
      <c r="H54" s="594"/>
    </row>
    <row r="55" spans="1:8" ht="15.75" thickBot="1" x14ac:dyDescent="0.25">
      <c r="A55" s="217"/>
      <c r="B55" s="219"/>
      <c r="C55" s="246"/>
      <c r="D55" s="219"/>
      <c r="E55" s="213"/>
      <c r="F55" s="218"/>
      <c r="G55" s="547"/>
      <c r="H55" s="597"/>
    </row>
    <row r="56" spans="1:8" ht="15.75" thickBot="1" x14ac:dyDescent="0.25">
      <c r="A56" s="549"/>
      <c r="B56" s="550"/>
      <c r="C56" s="550"/>
      <c r="D56" s="550"/>
      <c r="E56" s="602"/>
      <c r="F56" s="550"/>
      <c r="G56" s="544" t="s">
        <v>226</v>
      </c>
      <c r="H56" s="528">
        <f>SUM(H49:H55)</f>
        <v>0</v>
      </c>
    </row>
    <row r="57" spans="1:8" ht="16.5" thickTop="1" thickBot="1" x14ac:dyDescent="0.25">
      <c r="A57" s="233"/>
      <c r="B57" s="234"/>
      <c r="C57" s="234"/>
      <c r="D57" s="234"/>
      <c r="E57" s="247"/>
      <c r="F57" s="234"/>
      <c r="G57" s="610"/>
      <c r="H57" s="601"/>
    </row>
    <row r="58" spans="1:8" ht="15.75" thickBot="1" x14ac:dyDescent="0.25">
      <c r="A58" s="233"/>
      <c r="B58" s="248"/>
      <c r="C58" s="248"/>
      <c r="D58" s="248"/>
      <c r="E58" s="248"/>
      <c r="F58" s="248"/>
      <c r="G58" s="580" t="s">
        <v>242</v>
      </c>
      <c r="H58" s="562">
        <f>H17+IF(AND(H31&gt;0,H17&gt;0),0,H31)+H45+H56</f>
        <v>0</v>
      </c>
    </row>
    <row r="59" spans="1:8" ht="16.5" thickTop="1" thickBot="1" x14ac:dyDescent="0.25">
      <c r="A59" s="603" t="str">
        <f>IF(AND(H31&gt;0,H17&gt;0),"You cannot claim for both Part Time and Full Time supervision","")</f>
        <v/>
      </c>
      <c r="B59" s="604"/>
      <c r="C59" s="604"/>
      <c r="D59" s="604"/>
      <c r="E59" s="604"/>
      <c r="F59" s="604"/>
      <c r="G59" s="611" t="s">
        <v>221</v>
      </c>
      <c r="H59" s="598">
        <f>H58/1.14</f>
        <v>0</v>
      </c>
    </row>
    <row r="60" spans="1:8" ht="15.75" thickTop="1" x14ac:dyDescent="0.2"/>
  </sheetData>
  <mergeCells count="1">
    <mergeCell ref="A3:B3"/>
  </mergeCells>
  <phoneticPr fontId="72"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75" zoomScaleSheetLayoutView="75" workbookViewId="0"/>
  </sheetViews>
  <sheetFormatPr defaultRowHeight="15" x14ac:dyDescent="0.2"/>
  <cols>
    <col min="1" max="1" width="9.33203125" bestFit="1" customWidth="1"/>
    <col min="5" max="5" width="10" customWidth="1"/>
    <col min="9" max="9" width="9" bestFit="1" customWidth="1"/>
  </cols>
  <sheetData>
    <row r="1" spans="1:9" ht="19.5" thickTop="1" thickBot="1" x14ac:dyDescent="0.25">
      <c r="A1" s="1150" t="s">
        <v>96</v>
      </c>
      <c r="B1" s="191"/>
      <c r="C1" s="191"/>
      <c r="D1" s="191"/>
      <c r="E1" s="191"/>
      <c r="F1" s="191"/>
      <c r="G1" s="191"/>
      <c r="H1" s="191"/>
      <c r="I1" s="192"/>
    </row>
    <row r="2" spans="1:9" ht="18.75" thickTop="1" x14ac:dyDescent="0.2">
      <c r="A2" s="1135" t="s">
        <v>240</v>
      </c>
      <c r="B2" s="92"/>
      <c r="C2" s="92"/>
      <c r="D2" s="92"/>
      <c r="E2" s="92"/>
      <c r="F2" s="92"/>
      <c r="G2" s="92"/>
      <c r="H2" s="92"/>
      <c r="I2" s="43"/>
    </row>
    <row r="3" spans="1:9" ht="15.75" x14ac:dyDescent="0.2">
      <c r="A3" s="1402" t="s">
        <v>35</v>
      </c>
      <c r="B3" s="1403"/>
      <c r="C3" s="1141">
        <f>'Input Data'!$D$22</f>
        <v>0</v>
      </c>
      <c r="D3" s="92"/>
      <c r="E3" s="92"/>
      <c r="F3" s="250" t="s">
        <v>266</v>
      </c>
      <c r="G3" s="1142">
        <f>'Input Data'!$D$6</f>
        <v>0</v>
      </c>
      <c r="H3" s="92"/>
      <c r="I3" s="43"/>
    </row>
    <row r="4" spans="1:9" ht="15.75" thickBot="1" x14ac:dyDescent="0.25">
      <c r="A4" s="251"/>
      <c r="B4" s="190"/>
      <c r="C4" s="190"/>
      <c r="D4" s="190"/>
      <c r="E4" s="190"/>
      <c r="F4" s="190"/>
      <c r="G4" s="190"/>
      <c r="H4" s="190"/>
      <c r="I4" s="195"/>
    </row>
    <row r="5" spans="1:9" ht="15.75" thickTop="1" x14ac:dyDescent="0.2">
      <c r="A5" s="225"/>
      <c r="B5" s="92"/>
      <c r="C5" s="92"/>
      <c r="D5" s="92"/>
      <c r="E5" s="92"/>
      <c r="F5" s="92"/>
      <c r="G5" s="92"/>
      <c r="H5" s="92"/>
      <c r="I5" s="43"/>
    </row>
    <row r="6" spans="1:9" x14ac:dyDescent="0.2">
      <c r="A6" s="252" t="s">
        <v>268</v>
      </c>
      <c r="B6" s="200"/>
      <c r="C6" s="200"/>
      <c r="D6" s="200"/>
      <c r="E6" s="200"/>
      <c r="F6" s="200"/>
      <c r="G6" s="200"/>
      <c r="H6" s="200"/>
      <c r="I6" s="201"/>
    </row>
    <row r="7" spans="1:9" ht="30" x14ac:dyDescent="0.2">
      <c r="A7" s="202" t="s">
        <v>4</v>
      </c>
      <c r="B7" s="1410" t="s">
        <v>97</v>
      </c>
      <c r="C7" s="1411"/>
      <c r="D7" s="1412"/>
      <c r="E7" s="203" t="s">
        <v>98</v>
      </c>
      <c r="F7" s="1410" t="s">
        <v>38</v>
      </c>
      <c r="G7" s="1411"/>
      <c r="H7" s="1412"/>
      <c r="I7" s="206" t="s">
        <v>48</v>
      </c>
    </row>
    <row r="8" spans="1:9" x14ac:dyDescent="0.2">
      <c r="A8" s="253"/>
      <c r="B8" s="1394"/>
      <c r="C8" s="1401"/>
      <c r="D8" s="1395"/>
      <c r="E8" s="254"/>
      <c r="F8" s="1394"/>
      <c r="G8" s="1401"/>
      <c r="H8" s="1395"/>
      <c r="I8" s="255"/>
    </row>
    <row r="9" spans="1:9" x14ac:dyDescent="0.2">
      <c r="A9" s="212"/>
      <c r="B9" s="1383"/>
      <c r="C9" s="1397"/>
      <c r="D9" s="1384"/>
      <c r="E9" s="213"/>
      <c r="F9" s="1383"/>
      <c r="G9" s="1397"/>
      <c r="H9" s="1384"/>
      <c r="I9" s="256"/>
    </row>
    <row r="10" spans="1:9" x14ac:dyDescent="0.2">
      <c r="A10" s="212"/>
      <c r="B10" s="1383"/>
      <c r="C10" s="1397"/>
      <c r="D10" s="1384"/>
      <c r="E10" s="213"/>
      <c r="F10" s="1383"/>
      <c r="G10" s="1397"/>
      <c r="H10" s="1384"/>
      <c r="I10" s="256"/>
    </row>
    <row r="11" spans="1:9" x14ac:dyDescent="0.2">
      <c r="A11" s="212"/>
      <c r="B11" s="1383"/>
      <c r="C11" s="1397"/>
      <c r="D11" s="1384"/>
      <c r="E11" s="213"/>
      <c r="F11" s="1383"/>
      <c r="G11" s="1397"/>
      <c r="H11" s="1384"/>
      <c r="I11" s="256"/>
    </row>
    <row r="12" spans="1:9" x14ac:dyDescent="0.2">
      <c r="A12" s="212"/>
      <c r="B12" s="1383"/>
      <c r="C12" s="1397"/>
      <c r="D12" s="1384"/>
      <c r="E12" s="213"/>
      <c r="F12" s="1383"/>
      <c r="G12" s="1397"/>
      <c r="H12" s="1384"/>
      <c r="I12" s="256"/>
    </row>
    <row r="13" spans="1:9" x14ac:dyDescent="0.2">
      <c r="A13" s="212"/>
      <c r="B13" s="1383"/>
      <c r="C13" s="1397"/>
      <c r="D13" s="1384"/>
      <c r="E13" s="213"/>
      <c r="F13" s="1383"/>
      <c r="G13" s="1397"/>
      <c r="H13" s="1384"/>
      <c r="I13" s="256"/>
    </row>
    <row r="14" spans="1:9" x14ac:dyDescent="0.2">
      <c r="A14" s="212"/>
      <c r="B14" s="1383"/>
      <c r="C14" s="1397"/>
      <c r="D14" s="1384"/>
      <c r="E14" s="213"/>
      <c r="F14" s="1383"/>
      <c r="G14" s="1397"/>
      <c r="H14" s="1384"/>
      <c r="I14" s="256"/>
    </row>
    <row r="15" spans="1:9" x14ac:dyDescent="0.2">
      <c r="A15" s="212"/>
      <c r="B15" s="1383"/>
      <c r="C15" s="1397"/>
      <c r="D15" s="1384"/>
      <c r="E15" s="213"/>
      <c r="F15" s="1383"/>
      <c r="G15" s="1397"/>
      <c r="H15" s="1384"/>
      <c r="I15" s="256"/>
    </row>
    <row r="16" spans="1:9" x14ac:dyDescent="0.2">
      <c r="A16" s="212"/>
      <c r="B16" s="1383"/>
      <c r="C16" s="1397"/>
      <c r="D16" s="1384"/>
      <c r="E16" s="213"/>
      <c r="F16" s="1383"/>
      <c r="G16" s="1397"/>
      <c r="H16" s="1384"/>
      <c r="I16" s="256"/>
    </row>
    <row r="17" spans="1:9" ht="15.75" thickBot="1" x14ac:dyDescent="0.25">
      <c r="A17" s="257"/>
      <c r="B17" s="1385"/>
      <c r="C17" s="1388"/>
      <c r="D17" s="1386"/>
      <c r="E17" s="258"/>
      <c r="F17" s="1385"/>
      <c r="G17" s="1388"/>
      <c r="H17" s="1386"/>
      <c r="I17" s="259"/>
    </row>
    <row r="18" spans="1:9" x14ac:dyDescent="0.2">
      <c r="A18" s="222"/>
      <c r="B18" s="223"/>
      <c r="C18" s="223"/>
      <c r="D18" s="223"/>
      <c r="E18" s="223"/>
      <c r="F18" s="223"/>
      <c r="G18" s="223"/>
      <c r="H18" s="224" t="s">
        <v>101</v>
      </c>
      <c r="I18" s="513">
        <f>SUM(I8:I17)</f>
        <v>0</v>
      </c>
    </row>
    <row r="19" spans="1:9" ht="15.75" thickBot="1" x14ac:dyDescent="0.25">
      <c r="A19" s="233"/>
      <c r="B19" s="234"/>
      <c r="C19" s="234"/>
      <c r="D19" s="234"/>
      <c r="E19" s="234"/>
      <c r="F19" s="234"/>
      <c r="G19" s="234"/>
      <c r="H19" s="514" t="s">
        <v>281</v>
      </c>
      <c r="I19" s="515">
        <v>0</v>
      </c>
    </row>
    <row r="20" spans="1:9" ht="16.5" thickTop="1" thickBot="1" x14ac:dyDescent="0.25">
      <c r="A20" s="225"/>
      <c r="B20" s="92"/>
      <c r="C20" s="92"/>
      <c r="D20" s="92"/>
      <c r="E20" s="92"/>
      <c r="F20" s="92"/>
      <c r="G20" s="92"/>
      <c r="H20" s="516" t="s">
        <v>282</v>
      </c>
      <c r="I20" s="517">
        <f>I18-I19</f>
        <v>0</v>
      </c>
    </row>
    <row r="21" spans="1:9" x14ac:dyDescent="0.2">
      <c r="A21" s="260" t="s">
        <v>102</v>
      </c>
      <c r="B21" s="200"/>
      <c r="C21" s="200"/>
      <c r="D21" s="200"/>
      <c r="E21" s="200"/>
      <c r="F21" s="200"/>
      <c r="G21" s="200"/>
      <c r="H21" s="200"/>
      <c r="I21" s="201"/>
    </row>
    <row r="22" spans="1:9" x14ac:dyDescent="0.2">
      <c r="A22" s="196" t="s">
        <v>103</v>
      </c>
      <c r="B22" s="92" t="s">
        <v>99</v>
      </c>
      <c r="C22" s="92"/>
      <c r="D22" s="197" t="s">
        <v>104</v>
      </c>
      <c r="E22" s="92" t="s">
        <v>100</v>
      </c>
      <c r="F22" s="197"/>
      <c r="G22" s="261" t="s">
        <v>105</v>
      </c>
      <c r="H22" s="92"/>
      <c r="I22" s="43"/>
    </row>
    <row r="23" spans="1:9" x14ac:dyDescent="0.2">
      <c r="A23" s="262" t="s">
        <v>106</v>
      </c>
      <c r="B23" s="263" t="s">
        <v>107</v>
      </c>
      <c r="C23" s="263"/>
      <c r="D23" s="264" t="s">
        <v>108</v>
      </c>
      <c r="E23" s="263" t="s">
        <v>109</v>
      </c>
      <c r="F23" s="264"/>
      <c r="G23" s="264" t="s">
        <v>110</v>
      </c>
      <c r="H23" s="263"/>
      <c r="I23" s="265"/>
    </row>
    <row r="24" spans="1:9" ht="15.75" thickBot="1" x14ac:dyDescent="0.25">
      <c r="A24" s="510"/>
      <c r="B24" s="511"/>
      <c r="C24" s="511"/>
      <c r="D24" s="511"/>
      <c r="E24" s="511"/>
      <c r="F24" s="511"/>
      <c r="G24" s="511"/>
      <c r="H24" s="511"/>
      <c r="I24" s="512"/>
    </row>
    <row r="25" spans="1:9" ht="15.75" thickTop="1" x14ac:dyDescent="0.2"/>
  </sheetData>
  <mergeCells count="23">
    <mergeCell ref="B9:D9"/>
    <mergeCell ref="F9:H9"/>
    <mergeCell ref="B10:D10"/>
    <mergeCell ref="F10:H10"/>
    <mergeCell ref="A3:B3"/>
    <mergeCell ref="B7:D7"/>
    <mergeCell ref="F7:H7"/>
    <mergeCell ref="B8:D8"/>
    <mergeCell ref="F8:H8"/>
    <mergeCell ref="B13:D13"/>
    <mergeCell ref="F13:H13"/>
    <mergeCell ref="B14:D14"/>
    <mergeCell ref="F14:H14"/>
    <mergeCell ref="B11:D11"/>
    <mergeCell ref="F11:H11"/>
    <mergeCell ref="B12:D12"/>
    <mergeCell ref="F12:H12"/>
    <mergeCell ref="B17:D17"/>
    <mergeCell ref="F17:H17"/>
    <mergeCell ref="B15:D15"/>
    <mergeCell ref="F15:H15"/>
    <mergeCell ref="B16:D16"/>
    <mergeCell ref="F16:H16"/>
  </mergeCells>
  <phoneticPr fontId="72" type="noConversion"/>
  <printOptions horizontalCentered="1"/>
  <pageMargins left="0.74803149606299213"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4" sqref="G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69"/>
      <c r="B1" s="793"/>
      <c r="C1" s="793"/>
      <c r="D1" s="793"/>
      <c r="E1" s="793"/>
      <c r="F1" s="793"/>
      <c r="G1" s="793"/>
      <c r="H1" s="793"/>
      <c r="I1" s="793"/>
      <c r="J1" s="793"/>
      <c r="K1" s="793" t="s">
        <v>445</v>
      </c>
      <c r="L1" s="796"/>
    </row>
    <row r="2" spans="1:12" ht="15.75" x14ac:dyDescent="0.25">
      <c r="A2" s="1070"/>
      <c r="B2" s="799"/>
      <c r="C2" s="799"/>
      <c r="D2" s="799"/>
      <c r="E2" s="799"/>
      <c r="F2" s="1071" t="s">
        <v>446</v>
      </c>
      <c r="G2" s="799"/>
      <c r="H2" s="799"/>
      <c r="I2" s="799"/>
      <c r="J2" s="799"/>
      <c r="K2" s="799"/>
      <c r="L2" s="1072"/>
    </row>
    <row r="3" spans="1:12" x14ac:dyDescent="0.2">
      <c r="A3" s="1070"/>
      <c r="B3" s="799"/>
      <c r="C3" s="799"/>
      <c r="D3" s="799"/>
      <c r="E3" s="799"/>
      <c r="F3" s="799"/>
      <c r="G3" s="799"/>
      <c r="H3" s="799"/>
      <c r="I3" s="799"/>
      <c r="J3" s="799"/>
      <c r="K3" s="799"/>
      <c r="L3" s="801"/>
    </row>
    <row r="4" spans="1:12" x14ac:dyDescent="0.2">
      <c r="A4" s="1070"/>
      <c r="B4" s="799"/>
      <c r="C4" s="799"/>
      <c r="D4" s="799"/>
      <c r="E4" s="799"/>
      <c r="F4" s="1073" t="s">
        <v>447</v>
      </c>
      <c r="G4" s="1141">
        <f>'Input Data'!$D$22</f>
        <v>0</v>
      </c>
      <c r="H4" s="799"/>
      <c r="I4" s="799"/>
      <c r="J4" s="866" t="s">
        <v>4</v>
      </c>
      <c r="K4" s="799" t="s">
        <v>333</v>
      </c>
      <c r="L4" s="1074"/>
    </row>
    <row r="5" spans="1:12" x14ac:dyDescent="0.2">
      <c r="A5" s="1070"/>
      <c r="B5" s="799"/>
      <c r="C5" s="799"/>
      <c r="D5" s="799"/>
      <c r="E5" s="799"/>
      <c r="F5" s="799"/>
      <c r="G5" s="799"/>
      <c r="H5" s="799"/>
      <c r="I5" s="799"/>
      <c r="J5" s="799"/>
      <c r="K5" s="799"/>
      <c r="L5" s="1075"/>
    </row>
    <row r="6" spans="1:12" x14ac:dyDescent="0.2">
      <c r="A6" s="1070"/>
      <c r="B6" s="809" t="s">
        <v>448</v>
      </c>
      <c r="C6" s="799"/>
      <c r="D6" s="809" t="s">
        <v>333</v>
      </c>
      <c r="E6" s="1413"/>
      <c r="F6" s="1414"/>
      <c r="G6" s="1414"/>
      <c r="H6" s="1414"/>
      <c r="I6" s="1414"/>
      <c r="J6" s="1414"/>
      <c r="K6" s="1414"/>
      <c r="L6" s="1415"/>
    </row>
    <row r="7" spans="1:12" x14ac:dyDescent="0.2">
      <c r="A7" s="1070"/>
      <c r="B7" s="809"/>
      <c r="C7" s="799"/>
      <c r="D7" s="809"/>
      <c r="E7" s="1416"/>
      <c r="F7" s="1416"/>
      <c r="G7" s="1416"/>
      <c r="H7" s="1416"/>
      <c r="I7" s="1416"/>
      <c r="J7" s="1416"/>
      <c r="K7" s="1416"/>
      <c r="L7" s="1417"/>
    </row>
    <row r="8" spans="1:12" x14ac:dyDescent="0.2">
      <c r="A8" s="1070"/>
      <c r="B8" s="809"/>
      <c r="C8" s="799"/>
      <c r="D8" s="809"/>
      <c r="E8" s="1076"/>
      <c r="F8" s="1077"/>
      <c r="G8" s="1077"/>
      <c r="H8" s="1077"/>
      <c r="I8" s="1077"/>
      <c r="J8" s="1077"/>
      <c r="K8" s="1077"/>
      <c r="L8" s="1078"/>
    </row>
    <row r="9" spans="1:12" x14ac:dyDescent="0.2">
      <c r="A9" s="1070"/>
      <c r="B9" s="799"/>
      <c r="C9" s="799"/>
      <c r="D9" s="799"/>
      <c r="E9" s="1079" t="s">
        <v>449</v>
      </c>
      <c r="F9" s="1080"/>
      <c r="G9" s="1081"/>
      <c r="H9" s="1082"/>
      <c r="I9" s="1081"/>
      <c r="K9" s="1081"/>
      <c r="L9" s="1075"/>
    </row>
    <row r="10" spans="1:12" x14ac:dyDescent="0.2">
      <c r="A10" s="1070"/>
      <c r="B10" s="799"/>
      <c r="C10" s="1083"/>
      <c r="D10" s="799"/>
      <c r="E10" s="1084"/>
      <c r="F10" s="1085"/>
      <c r="G10" s="1085"/>
      <c r="H10" s="1085"/>
      <c r="I10" s="1085"/>
      <c r="J10" s="1085"/>
      <c r="K10" s="810"/>
      <c r="L10" s="1086"/>
    </row>
    <row r="11" spans="1:12" x14ac:dyDescent="0.2">
      <c r="A11" s="1070"/>
      <c r="B11" s="809" t="s">
        <v>450</v>
      </c>
      <c r="C11" s="799"/>
      <c r="D11" s="809" t="s">
        <v>333</v>
      </c>
      <c r="E11" s="1418"/>
      <c r="F11" s="1419"/>
      <c r="G11" s="1419"/>
      <c r="H11" s="1419"/>
      <c r="I11" s="1419"/>
      <c r="J11" s="1419"/>
      <c r="K11" s="1419"/>
      <c r="L11" s="1420"/>
    </row>
    <row r="12" spans="1:12" x14ac:dyDescent="0.2">
      <c r="A12" s="1070"/>
      <c r="B12" s="809" t="s">
        <v>451</v>
      </c>
      <c r="C12" s="799"/>
      <c r="D12" s="799"/>
      <c r="E12" s="1421"/>
      <c r="F12" s="1422"/>
      <c r="G12" s="1422"/>
      <c r="H12" s="1422"/>
      <c r="I12" s="1422"/>
      <c r="J12" s="1422"/>
      <c r="K12" s="799" t="s">
        <v>452</v>
      </c>
      <c r="L12" s="1087"/>
    </row>
    <row r="13" spans="1:12" x14ac:dyDescent="0.2">
      <c r="A13" s="1070"/>
      <c r="B13" s="809" t="s">
        <v>453</v>
      </c>
      <c r="C13" s="799"/>
      <c r="D13" s="809" t="s">
        <v>333</v>
      </c>
      <c r="E13" s="1088"/>
      <c r="F13" s="810"/>
      <c r="G13" s="799"/>
      <c r="H13" s="1073" t="s">
        <v>454</v>
      </c>
      <c r="I13" s="868" t="s">
        <v>333</v>
      </c>
      <c r="J13" s="1088"/>
      <c r="K13" s="810"/>
      <c r="L13" s="801"/>
    </row>
    <row r="14" spans="1:12" x14ac:dyDescent="0.2">
      <c r="A14" s="1070"/>
      <c r="B14" s="799"/>
      <c r="C14" s="799"/>
      <c r="D14" s="799"/>
      <c r="E14" s="799"/>
      <c r="F14" s="799"/>
      <c r="G14" s="799"/>
      <c r="H14" s="799"/>
      <c r="I14" s="799"/>
      <c r="J14" s="799"/>
      <c r="K14" s="799"/>
      <c r="L14" s="801"/>
    </row>
    <row r="15" spans="1:12" x14ac:dyDescent="0.2">
      <c r="A15" s="1070"/>
      <c r="B15" s="809" t="s">
        <v>455</v>
      </c>
      <c r="C15" s="799"/>
      <c r="D15" s="809" t="s">
        <v>333</v>
      </c>
      <c r="E15" s="1088"/>
      <c r="F15" s="810"/>
      <c r="G15" s="799"/>
      <c r="H15" s="1073" t="s">
        <v>456</v>
      </c>
      <c r="I15" s="868" t="s">
        <v>333</v>
      </c>
      <c r="J15" s="1089"/>
      <c r="K15" s="1085"/>
      <c r="L15" s="801"/>
    </row>
    <row r="16" spans="1:12" x14ac:dyDescent="0.2">
      <c r="A16" s="1070"/>
      <c r="B16" s="809"/>
      <c r="C16" s="799"/>
      <c r="D16" s="809"/>
      <c r="E16" s="809"/>
      <c r="F16" s="799"/>
      <c r="G16" s="799"/>
      <c r="H16" s="809"/>
      <c r="I16" s="809"/>
      <c r="J16" s="809"/>
      <c r="K16" s="799"/>
      <c r="L16" s="1040"/>
    </row>
    <row r="17" spans="1:12" ht="15.75" x14ac:dyDescent="0.25">
      <c r="A17" s="1090"/>
      <c r="B17" s="809" t="s">
        <v>457</v>
      </c>
      <c r="C17" s="799"/>
      <c r="D17" s="799"/>
      <c r="E17" s="799"/>
      <c r="F17" s="799"/>
      <c r="G17" s="799"/>
      <c r="H17" s="799"/>
      <c r="I17" s="799"/>
      <c r="J17" s="799"/>
      <c r="K17" s="799"/>
      <c r="L17" s="946" t="s">
        <v>458</v>
      </c>
    </row>
    <row r="18" spans="1:12" x14ac:dyDescent="0.2">
      <c r="A18" s="1423" t="s">
        <v>459</v>
      </c>
      <c r="B18" s="799"/>
      <c r="C18" s="799"/>
      <c r="D18" s="799"/>
      <c r="E18" s="799"/>
      <c r="F18" s="983"/>
      <c r="G18" s="799"/>
      <c r="H18" s="799"/>
      <c r="I18" s="799"/>
      <c r="J18" s="799"/>
      <c r="K18" s="799"/>
      <c r="L18" s="1091"/>
    </row>
    <row r="19" spans="1:12" x14ac:dyDescent="0.2">
      <c r="A19" s="1424"/>
      <c r="B19" s="809" t="s">
        <v>460</v>
      </c>
      <c r="C19" s="799"/>
      <c r="D19" s="809" t="s">
        <v>333</v>
      </c>
      <c r="E19" s="983" t="s">
        <v>461</v>
      </c>
      <c r="F19" s="983"/>
      <c r="G19" s="799"/>
      <c r="H19" s="799" t="s">
        <v>462</v>
      </c>
      <c r="I19" s="799"/>
      <c r="J19" s="799"/>
      <c r="K19" s="799"/>
      <c r="L19" s="1092"/>
    </row>
    <row r="20" spans="1:12" x14ac:dyDescent="0.2">
      <c r="A20" s="1424"/>
      <c r="B20" s="799"/>
      <c r="C20" s="799"/>
      <c r="D20" s="799"/>
      <c r="E20" s="799"/>
      <c r="F20" s="799"/>
      <c r="G20" s="799"/>
      <c r="H20" s="856" t="s">
        <v>463</v>
      </c>
      <c r="I20" s="799"/>
      <c r="J20" s="856"/>
      <c r="K20" s="799"/>
      <c r="L20" s="1093"/>
    </row>
    <row r="21" spans="1:12" x14ac:dyDescent="0.2">
      <c r="A21" s="1425"/>
      <c r="B21" s="799"/>
      <c r="C21" s="799"/>
      <c r="D21" s="799"/>
      <c r="E21" s="799"/>
      <c r="F21" s="799"/>
      <c r="G21" s="799"/>
      <c r="H21" s="1426" t="s">
        <v>464</v>
      </c>
      <c r="I21" s="799"/>
      <c r="J21" s="1426" t="s">
        <v>465</v>
      </c>
      <c r="K21" s="799"/>
      <c r="L21" s="1043"/>
    </row>
    <row r="22" spans="1:12" x14ac:dyDescent="0.2">
      <c r="A22" s="1094" t="s">
        <v>466</v>
      </c>
      <c r="B22" s="809" t="s">
        <v>467</v>
      </c>
      <c r="C22" s="799"/>
      <c r="D22" s="809" t="s">
        <v>333</v>
      </c>
      <c r="E22" s="983"/>
      <c r="F22" s="799"/>
      <c r="G22" s="799"/>
      <c r="H22" s="1427"/>
      <c r="I22" s="799"/>
      <c r="J22" s="1427"/>
      <c r="K22" s="799"/>
      <c r="L22" s="1092"/>
    </row>
    <row r="23" spans="1:12" x14ac:dyDescent="0.2">
      <c r="A23" s="1095"/>
      <c r="B23" s="809"/>
      <c r="C23" s="800" t="s">
        <v>468</v>
      </c>
      <c r="D23" s="800"/>
      <c r="E23" s="800"/>
      <c r="F23" s="800"/>
      <c r="G23" s="800"/>
      <c r="H23" s="1096"/>
      <c r="I23" s="800"/>
      <c r="J23" s="1096"/>
      <c r="K23" s="799"/>
      <c r="L23" s="1097"/>
    </row>
    <row r="24" spans="1:12" x14ac:dyDescent="0.2">
      <c r="A24" s="1095"/>
      <c r="B24" s="809"/>
      <c r="C24" s="799" t="s">
        <v>469</v>
      </c>
      <c r="D24" s="809"/>
      <c r="E24" s="799"/>
      <c r="F24" s="799"/>
      <c r="G24" s="799"/>
      <c r="H24" s="1098"/>
      <c r="I24" s="799"/>
      <c r="J24" s="1098"/>
      <c r="K24" s="799"/>
      <c r="L24" s="1097"/>
    </row>
    <row r="25" spans="1:12" x14ac:dyDescent="0.2">
      <c r="A25" s="1095"/>
      <c r="B25" s="799"/>
      <c r="C25" s="799" t="s">
        <v>470</v>
      </c>
      <c r="D25" s="809"/>
      <c r="E25" s="799"/>
      <c r="F25" s="799"/>
      <c r="G25" s="799"/>
      <c r="H25" s="1099"/>
      <c r="I25" s="799"/>
      <c r="J25" s="1099"/>
      <c r="K25" s="799"/>
      <c r="L25" s="1043"/>
    </row>
    <row r="26" spans="1:12" x14ac:dyDescent="0.2">
      <c r="A26" s="1095"/>
      <c r="B26" s="799"/>
      <c r="C26" s="799" t="s">
        <v>471</v>
      </c>
      <c r="D26" s="983"/>
      <c r="E26" s="799"/>
      <c r="F26" s="799"/>
      <c r="G26" s="799"/>
      <c r="H26" s="1099"/>
      <c r="I26" s="799"/>
      <c r="J26" s="1099"/>
      <c r="K26" s="799"/>
      <c r="L26" s="1043"/>
    </row>
    <row r="27" spans="1:12" x14ac:dyDescent="0.2">
      <c r="A27" s="1095"/>
      <c r="C27" s="983"/>
      <c r="H27" s="1099"/>
      <c r="I27" s="799"/>
      <c r="J27" s="1099"/>
      <c r="K27" s="799"/>
      <c r="L27" s="1097"/>
    </row>
    <row r="28" spans="1:12" ht="15.75" thickBot="1" x14ac:dyDescent="0.25">
      <c r="A28" s="1095"/>
      <c r="B28" s="809" t="s">
        <v>472</v>
      </c>
      <c r="C28" s="799" t="s">
        <v>473</v>
      </c>
      <c r="D28" s="799"/>
      <c r="E28" s="799"/>
      <c r="F28" s="799"/>
      <c r="G28" s="799"/>
      <c r="H28" s="1100"/>
      <c r="I28" s="799"/>
      <c r="J28" s="1101"/>
      <c r="K28" s="799"/>
      <c r="L28" s="1043"/>
    </row>
    <row r="29" spans="1:12" ht="15.75" thickBot="1" x14ac:dyDescent="0.25">
      <c r="A29" s="1095"/>
      <c r="B29" s="799"/>
      <c r="C29" s="799"/>
      <c r="D29" s="809"/>
      <c r="E29" s="799"/>
      <c r="F29" s="799"/>
      <c r="G29" s="1102" t="s">
        <v>474</v>
      </c>
      <c r="H29" s="1103">
        <f>SUM(H23:H28)</f>
        <v>0</v>
      </c>
      <c r="I29" s="799"/>
      <c r="J29" s="1104">
        <f>SUM(J24:J28)</f>
        <v>0</v>
      </c>
      <c r="K29" s="799"/>
      <c r="L29" s="1092">
        <f>J29</f>
        <v>0</v>
      </c>
    </row>
    <row r="30" spans="1:12" x14ac:dyDescent="0.2">
      <c r="A30" s="1095"/>
      <c r="B30" s="799"/>
      <c r="C30" s="799"/>
      <c r="D30" s="799"/>
      <c r="E30" s="799"/>
      <c r="F30" s="799"/>
      <c r="G30" s="799"/>
      <c r="H30" s="799"/>
      <c r="I30" s="799"/>
      <c r="J30" s="1105"/>
      <c r="K30" s="799"/>
      <c r="L30" s="1043"/>
    </row>
    <row r="31" spans="1:12" x14ac:dyDescent="0.2">
      <c r="A31" s="1095"/>
      <c r="B31" s="799"/>
      <c r="C31" s="799"/>
      <c r="D31" s="799"/>
      <c r="E31" s="799"/>
      <c r="F31" s="799"/>
      <c r="G31" s="799"/>
      <c r="H31" s="1430" t="s">
        <v>475</v>
      </c>
      <c r="I31" s="1431"/>
      <c r="J31" s="1432"/>
      <c r="K31" s="799"/>
      <c r="L31" s="1043"/>
    </row>
    <row r="32" spans="1:12" x14ac:dyDescent="0.2">
      <c r="A32" s="1095"/>
      <c r="B32" s="809" t="s">
        <v>476</v>
      </c>
      <c r="C32" s="799"/>
      <c r="D32" s="799"/>
      <c r="E32" s="799"/>
      <c r="F32" s="799"/>
      <c r="G32" s="799"/>
      <c r="H32" s="1426" t="s">
        <v>464</v>
      </c>
      <c r="I32" s="1106"/>
      <c r="J32" s="1426" t="s">
        <v>465</v>
      </c>
      <c r="K32" s="799"/>
      <c r="L32" s="1043"/>
    </row>
    <row r="33" spans="1:12" x14ac:dyDescent="0.2">
      <c r="A33" s="1095"/>
      <c r="B33" s="799"/>
      <c r="C33" s="799"/>
      <c r="D33" s="799"/>
      <c r="E33" s="799"/>
      <c r="F33" s="799"/>
      <c r="G33" s="799"/>
      <c r="H33" s="1427"/>
      <c r="I33" s="1107"/>
      <c r="J33" s="1427"/>
      <c r="K33" s="799"/>
      <c r="L33" s="1043"/>
    </row>
    <row r="34" spans="1:12" x14ac:dyDescent="0.2">
      <c r="A34" s="1094" t="s">
        <v>477</v>
      </c>
      <c r="B34" s="809" t="s">
        <v>478</v>
      </c>
      <c r="C34" s="799"/>
      <c r="D34" s="809" t="s">
        <v>333</v>
      </c>
      <c r="E34" s="1108"/>
      <c r="F34" s="1109"/>
      <c r="G34" s="1110"/>
      <c r="H34" s="1098"/>
      <c r="I34" s="831"/>
      <c r="J34" s="1098"/>
      <c r="K34" s="799"/>
      <c r="L34" s="1043"/>
    </row>
    <row r="35" spans="1:12" x14ac:dyDescent="0.2">
      <c r="A35" s="1094"/>
      <c r="B35" s="809" t="s">
        <v>479</v>
      </c>
      <c r="C35" s="983"/>
      <c r="D35" s="1111"/>
      <c r="E35" s="983"/>
      <c r="F35" s="1433"/>
      <c r="G35" s="1434"/>
      <c r="H35" s="1100"/>
      <c r="I35" s="831"/>
      <c r="J35" s="1100"/>
      <c r="K35" s="799"/>
      <c r="L35" s="1043"/>
    </row>
    <row r="36" spans="1:12" x14ac:dyDescent="0.2">
      <c r="A36" s="1094" t="s">
        <v>480</v>
      </c>
      <c r="B36" s="809" t="s">
        <v>481</v>
      </c>
      <c r="C36" s="983"/>
      <c r="D36" s="1111"/>
      <c r="E36" s="983"/>
      <c r="F36" s="1433"/>
      <c r="G36" s="1434"/>
      <c r="H36" s="1098"/>
      <c r="I36" s="831"/>
      <c r="J36" s="1098"/>
      <c r="K36" s="799"/>
      <c r="L36" s="1043"/>
    </row>
    <row r="37" spans="1:12" ht="15.75" thickBot="1" x14ac:dyDescent="0.25">
      <c r="A37" s="1094"/>
      <c r="B37" s="799"/>
      <c r="C37" s="983"/>
      <c r="D37" s="983"/>
      <c r="E37" s="983"/>
      <c r="F37" s="983"/>
      <c r="G37" s="983"/>
      <c r="H37" s="1100"/>
      <c r="I37" s="831"/>
      <c r="J37" s="1100"/>
      <c r="K37" s="799"/>
      <c r="L37" s="1043"/>
    </row>
    <row r="38" spans="1:12" ht="15.75" thickBot="1" x14ac:dyDescent="0.25">
      <c r="A38" s="1095"/>
      <c r="B38" s="799"/>
      <c r="C38" s="1435" t="s">
        <v>482</v>
      </c>
      <c r="D38" s="1435"/>
      <c r="E38" s="1435"/>
      <c r="F38" s="1435"/>
      <c r="G38" s="1435"/>
      <c r="H38" s="1103">
        <f>SUM(H34:H37)</f>
        <v>0</v>
      </c>
      <c r="I38" s="799"/>
      <c r="J38" s="1112">
        <f>SUM(J34:J37)</f>
        <v>0</v>
      </c>
      <c r="K38" s="799"/>
      <c r="L38" s="1092">
        <f>J38</f>
        <v>0</v>
      </c>
    </row>
    <row r="39" spans="1:12" x14ac:dyDescent="0.2">
      <c r="A39" s="1113"/>
      <c r="B39" s="799"/>
      <c r="C39" s="983"/>
      <c r="D39" s="983"/>
      <c r="E39" s="983"/>
      <c r="F39" s="983"/>
      <c r="G39" s="983"/>
      <c r="H39" s="799"/>
      <c r="I39" s="799"/>
      <c r="J39" s="930"/>
      <c r="K39" s="799"/>
      <c r="L39" s="1043"/>
    </row>
    <row r="40" spans="1:12" x14ac:dyDescent="0.2">
      <c r="A40" s="1113"/>
      <c r="B40" s="809" t="s">
        <v>483</v>
      </c>
      <c r="C40" s="983"/>
      <c r="D40" s="983"/>
      <c r="E40" s="983"/>
      <c r="F40" s="983"/>
      <c r="G40" s="983"/>
      <c r="H40" s="1430" t="s">
        <v>484</v>
      </c>
      <c r="I40" s="1431"/>
      <c r="J40" s="1432"/>
      <c r="K40" s="799"/>
      <c r="L40" s="1043"/>
    </row>
    <row r="41" spans="1:12" x14ac:dyDescent="0.2">
      <c r="A41" s="1113"/>
      <c r="B41" s="799"/>
      <c r="C41" s="983"/>
      <c r="D41" s="983"/>
      <c r="E41" s="983"/>
      <c r="F41" s="983"/>
      <c r="G41" s="983"/>
      <c r="H41" s="1426" t="s">
        <v>464</v>
      </c>
      <c r="I41" s="1106"/>
      <c r="J41" s="1426" t="s">
        <v>465</v>
      </c>
      <c r="K41" s="799"/>
      <c r="L41" s="1043"/>
    </row>
    <row r="42" spans="1:12" x14ac:dyDescent="0.2">
      <c r="A42" s="1113"/>
      <c r="B42" s="799"/>
      <c r="C42" s="983"/>
      <c r="D42" s="983"/>
      <c r="E42" s="983"/>
      <c r="F42" s="983"/>
      <c r="G42" s="983"/>
      <c r="H42" s="1427"/>
      <c r="I42" s="1107"/>
      <c r="J42" s="1427"/>
      <c r="K42" s="799"/>
      <c r="L42" s="1043"/>
    </row>
    <row r="43" spans="1:12" x14ac:dyDescent="0.2">
      <c r="A43" s="1094" t="s">
        <v>485</v>
      </c>
      <c r="B43" s="809" t="s">
        <v>486</v>
      </c>
      <c r="C43" s="983"/>
      <c r="D43" s="1111"/>
      <c r="E43" s="983"/>
      <c r="F43" s="1433"/>
      <c r="G43" s="1434"/>
      <c r="H43" s="1114"/>
      <c r="I43" s="799"/>
      <c r="J43" s="1114"/>
      <c r="K43" s="799"/>
      <c r="L43" s="1043"/>
    </row>
    <row r="44" spans="1:12" x14ac:dyDescent="0.2">
      <c r="A44" s="1094"/>
      <c r="B44" s="799"/>
      <c r="C44" s="983"/>
      <c r="D44" s="983"/>
      <c r="E44" s="983"/>
      <c r="F44" s="983"/>
      <c r="G44" s="1115"/>
      <c r="H44" s="1100"/>
      <c r="I44" s="799"/>
      <c r="J44" s="1100"/>
      <c r="K44" s="799"/>
      <c r="L44" s="1043"/>
    </row>
    <row r="45" spans="1:12" x14ac:dyDescent="0.2">
      <c r="A45" s="1094" t="s">
        <v>485</v>
      </c>
      <c r="B45" s="809" t="s">
        <v>487</v>
      </c>
      <c r="C45" s="983"/>
      <c r="D45" s="1111"/>
      <c r="E45" s="983"/>
      <c r="F45" s="1109"/>
      <c r="G45" s="1110"/>
      <c r="H45" s="1098"/>
      <c r="I45" s="799"/>
      <c r="J45" s="1098"/>
      <c r="K45" s="799"/>
      <c r="L45" s="1043"/>
    </row>
    <row r="46" spans="1:12" ht="15.75" thickBot="1" x14ac:dyDescent="0.25">
      <c r="A46" s="1094"/>
      <c r="B46" s="799"/>
      <c r="C46" s="983"/>
      <c r="D46" s="983"/>
      <c r="E46" s="983"/>
      <c r="F46" s="983"/>
      <c r="G46" s="1115"/>
      <c r="H46" s="1100"/>
      <c r="I46" s="799"/>
      <c r="J46" s="1100"/>
      <c r="K46" s="799"/>
      <c r="L46" s="1043"/>
    </row>
    <row r="47" spans="1:12" ht="15.75" thickBot="1" x14ac:dyDescent="0.25">
      <c r="A47" s="1113"/>
      <c r="B47" s="1436" t="s">
        <v>488</v>
      </c>
      <c r="C47" s="1437"/>
      <c r="D47" s="1437"/>
      <c r="E47" s="1437"/>
      <c r="F47" s="1437"/>
      <c r="G47" s="1437"/>
      <c r="H47" s="1116">
        <f>SUM(H43:H46)</f>
        <v>0</v>
      </c>
      <c r="I47" s="799"/>
      <c r="J47" s="1112">
        <f>SUM(J43:J46)</f>
        <v>0</v>
      </c>
      <c r="K47" s="799"/>
      <c r="L47" s="1092">
        <f>J47</f>
        <v>0</v>
      </c>
    </row>
    <row r="48" spans="1:12" x14ac:dyDescent="0.2">
      <c r="A48" s="1113"/>
      <c r="B48" s="799"/>
      <c r="C48" s="799"/>
      <c r="D48" s="799"/>
      <c r="E48" s="799"/>
      <c r="F48" s="799"/>
      <c r="G48" s="799"/>
      <c r="H48" s="982"/>
      <c r="I48" s="799"/>
      <c r="J48" s="799"/>
      <c r="K48" s="799"/>
      <c r="L48" s="1043"/>
    </row>
    <row r="49" spans="1:12" ht="16.5" thickBot="1" x14ac:dyDescent="0.3">
      <c r="A49" s="1117" t="s">
        <v>489</v>
      </c>
      <c r="B49" s="1118" t="s">
        <v>479</v>
      </c>
      <c r="C49" s="1119"/>
      <c r="D49" s="1119"/>
      <c r="E49" s="1119"/>
      <c r="F49" s="1082"/>
      <c r="G49" s="866" t="s">
        <v>490</v>
      </c>
      <c r="H49" s="1120"/>
      <c r="I49" s="800"/>
      <c r="J49" s="1121"/>
      <c r="K49" s="799"/>
      <c r="L49" s="1122">
        <f>J49</f>
        <v>0</v>
      </c>
    </row>
    <row r="50" spans="1:12" ht="15.75" thickBot="1" x14ac:dyDescent="0.25">
      <c r="A50" s="1113"/>
      <c r="B50" s="1119"/>
      <c r="C50" s="1123"/>
      <c r="D50" s="1073"/>
      <c r="E50" s="1073"/>
      <c r="F50" s="1082"/>
      <c r="G50" s="1073" t="s">
        <v>491</v>
      </c>
      <c r="H50" s="1124">
        <f>SUM(H23:H28)+SUM(H34:H36)+SUM(H43:H45)+H49</f>
        <v>0</v>
      </c>
      <c r="I50" s="800"/>
      <c r="J50" s="1124">
        <f>SUM(J23:J28)+SUM(J34:J36)+SUM(J43:J45)+J49</f>
        <v>0</v>
      </c>
      <c r="K50" s="799"/>
      <c r="L50" s="1043"/>
    </row>
    <row r="51" spans="1:12" x14ac:dyDescent="0.2">
      <c r="A51" s="1113"/>
      <c r="B51" s="1123"/>
      <c r="C51" s="1123"/>
      <c r="D51" s="1123"/>
      <c r="E51" s="799"/>
      <c r="F51" s="799"/>
      <c r="G51" s="799"/>
      <c r="H51" s="799"/>
      <c r="I51" s="799"/>
      <c r="J51" s="799"/>
      <c r="K51" s="799"/>
      <c r="L51" s="1097"/>
    </row>
    <row r="52" spans="1:12" x14ac:dyDescent="0.2">
      <c r="A52" s="1113"/>
      <c r="B52" s="1125"/>
      <c r="C52" s="1125"/>
      <c r="D52" s="1125"/>
      <c r="E52" s="819"/>
      <c r="F52" s="986"/>
      <c r="G52" s="986"/>
      <c r="H52" s="986"/>
      <c r="I52" s="986"/>
      <c r="J52" s="986"/>
      <c r="K52" s="986"/>
      <c r="L52" s="1091"/>
    </row>
    <row r="53" spans="1:12" x14ac:dyDescent="0.2">
      <c r="A53" s="1113"/>
      <c r="B53" s="983"/>
      <c r="C53" s="983"/>
      <c r="D53" s="983"/>
      <c r="E53" s="929" t="s">
        <v>492</v>
      </c>
      <c r="F53" s="799"/>
      <c r="G53" s="799"/>
      <c r="H53" s="799"/>
      <c r="I53" s="799"/>
      <c r="J53" s="799"/>
      <c r="K53" s="799"/>
      <c r="L53" s="1126">
        <f>SUM(L18:L47)</f>
        <v>0</v>
      </c>
    </row>
    <row r="54" spans="1:12" x14ac:dyDescent="0.2">
      <c r="A54" s="1113"/>
      <c r="B54" s="983"/>
      <c r="C54" s="983"/>
      <c r="D54" s="983"/>
      <c r="E54" s="929" t="s">
        <v>493</v>
      </c>
      <c r="F54" s="1127">
        <v>0.14000000000000001</v>
      </c>
      <c r="G54" s="799" t="s">
        <v>494</v>
      </c>
      <c r="H54" s="1128">
        <f>L53</f>
        <v>0</v>
      </c>
      <c r="I54" s="799"/>
      <c r="J54" s="799"/>
      <c r="K54" s="799"/>
      <c r="L54" s="1097">
        <f>F54*L53</f>
        <v>0</v>
      </c>
    </row>
    <row r="55" spans="1:12" ht="15.75" thickBot="1" x14ac:dyDescent="0.25">
      <c r="A55" s="1113"/>
      <c r="B55" s="983"/>
      <c r="C55" s="983"/>
      <c r="D55" s="983"/>
      <c r="E55" s="831" t="s">
        <v>495</v>
      </c>
      <c r="F55" s="799"/>
      <c r="G55" s="799"/>
      <c r="H55" s="799"/>
      <c r="I55" s="799"/>
      <c r="J55" s="799"/>
      <c r="K55" s="799"/>
      <c r="L55" s="1129">
        <f>L49</f>
        <v>0</v>
      </c>
    </row>
    <row r="56" spans="1:12" ht="15.75" thickBot="1" x14ac:dyDescent="0.25">
      <c r="A56" s="1113"/>
      <c r="B56" s="1130"/>
      <c r="C56" s="1130"/>
      <c r="D56" s="1130"/>
      <c r="E56" s="1428" t="s">
        <v>496</v>
      </c>
      <c r="F56" s="1429"/>
      <c r="G56" s="1429"/>
      <c r="H56" s="1429"/>
      <c r="I56" s="856"/>
      <c r="J56" s="856"/>
      <c r="K56" s="856"/>
      <c r="L56" s="1131">
        <f>L53+L54+L55</f>
        <v>0</v>
      </c>
    </row>
    <row r="57" spans="1:12" ht="15.75" thickBot="1" x14ac:dyDescent="0.25">
      <c r="A57" s="1132"/>
      <c r="B57" s="1133" t="s">
        <v>497</v>
      </c>
      <c r="C57" s="878"/>
      <c r="D57" s="878"/>
      <c r="E57" s="878"/>
      <c r="F57" s="878"/>
      <c r="G57" s="878"/>
      <c r="H57" s="878"/>
      <c r="I57" s="878"/>
      <c r="J57" s="878"/>
      <c r="K57" s="878"/>
      <c r="L57" s="1134"/>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05"/>
  <sheetViews>
    <sheetView tabSelected="1" zoomScale="75" zoomScaleNormal="75" zoomScaleSheetLayoutView="70" workbookViewId="0">
      <selection activeCell="D6" sqref="D6"/>
    </sheetView>
  </sheetViews>
  <sheetFormatPr defaultRowHeight="15" x14ac:dyDescent="0.2"/>
  <cols>
    <col min="1" max="1" width="16.33203125" customWidth="1"/>
    <col min="2" max="2" width="3.88671875" customWidth="1"/>
    <col min="3" max="3" width="6.77734375" customWidth="1"/>
    <col min="4" max="4" width="27" customWidth="1"/>
    <col min="5" max="5" width="20.109375" customWidth="1"/>
    <col min="6" max="6" width="13.109375" customWidth="1"/>
    <col min="7" max="7" width="16.77734375" customWidth="1"/>
    <col min="8" max="8" width="16.44140625" customWidth="1"/>
    <col min="9" max="9" width="2.88671875" customWidth="1"/>
  </cols>
  <sheetData>
    <row r="1" spans="1:9" ht="63.75" customHeight="1" thickTop="1" x14ac:dyDescent="0.2">
      <c r="A1" s="1180" t="s">
        <v>310</v>
      </c>
      <c r="B1" s="1181"/>
      <c r="C1" s="1181"/>
      <c r="D1" s="1181"/>
      <c r="E1" s="1181"/>
      <c r="F1" s="1181"/>
      <c r="G1" s="1181"/>
      <c r="H1" s="1182"/>
      <c r="I1" s="7"/>
    </row>
    <row r="2" spans="1:9" ht="44.25" customHeight="1" x14ac:dyDescent="0.2">
      <c r="A2" s="1191"/>
      <c r="B2" s="1192"/>
      <c r="C2" s="1192"/>
      <c r="D2" s="1193"/>
      <c r="E2" s="1183" t="s">
        <v>182</v>
      </c>
      <c r="F2" s="1184"/>
      <c r="G2" s="1184"/>
      <c r="H2" s="1185"/>
      <c r="I2" s="7"/>
    </row>
    <row r="3" spans="1:9" ht="25.5" customHeight="1" x14ac:dyDescent="0.2">
      <c r="A3" s="1194"/>
      <c r="B3" s="1195"/>
      <c r="C3" s="1195"/>
      <c r="D3" s="1196"/>
      <c r="E3" s="1188" t="str">
        <f>CONCATENATE(D8,": ",D18," FEES")</f>
        <v>BUILDING PROJECT: 2009 FEES</v>
      </c>
      <c r="F3" s="1189"/>
      <c r="G3" s="1189"/>
      <c r="H3" s="1190"/>
      <c r="I3" s="4"/>
    </row>
    <row r="4" spans="1:9" ht="15.75" customHeight="1" thickBot="1" x14ac:dyDescent="0.25">
      <c r="A4" s="433"/>
      <c r="B4" s="416"/>
      <c r="C4" s="416"/>
      <c r="D4" s="416"/>
      <c r="E4" s="457"/>
      <c r="F4" s="458"/>
      <c r="G4" s="458"/>
      <c r="H4" s="785" t="s">
        <v>309</v>
      </c>
      <c r="I4" s="4"/>
    </row>
    <row r="5" spans="1:9" ht="15.75" thickTop="1" x14ac:dyDescent="0.2">
      <c r="A5" s="751"/>
      <c r="B5" s="752"/>
      <c r="C5" s="753" t="s">
        <v>176</v>
      </c>
      <c r="D5" s="57"/>
      <c r="E5" s="746" t="s">
        <v>305</v>
      </c>
      <c r="F5" s="1186"/>
      <c r="G5" s="1187"/>
      <c r="H5" s="43"/>
      <c r="I5" s="7"/>
    </row>
    <row r="6" spans="1:9" x14ac:dyDescent="0.2">
      <c r="A6" s="754"/>
      <c r="B6" s="755"/>
      <c r="C6" s="756" t="s">
        <v>268</v>
      </c>
      <c r="D6" s="57"/>
      <c r="E6" s="747" t="s">
        <v>304</v>
      </c>
      <c r="F6" s="743"/>
      <c r="G6" s="23"/>
      <c r="H6" s="43"/>
      <c r="I6" s="4"/>
    </row>
    <row r="7" spans="1:9" x14ac:dyDescent="0.2">
      <c r="A7" s="754"/>
      <c r="B7" s="755" t="s">
        <v>251</v>
      </c>
      <c r="C7" s="756" t="s">
        <v>30</v>
      </c>
      <c r="D7" s="58"/>
      <c r="E7" s="747" t="s">
        <v>303</v>
      </c>
      <c r="F7" s="621"/>
      <c r="G7" s="23"/>
      <c r="H7" s="97"/>
      <c r="I7" s="4"/>
    </row>
    <row r="8" spans="1:9" ht="15.75" customHeight="1" x14ac:dyDescent="0.2">
      <c r="A8" s="757"/>
      <c r="B8" s="759" t="s">
        <v>128</v>
      </c>
      <c r="C8" s="758" t="str">
        <f>IF(D8="BUILDING PROJECT","B","E")</f>
        <v>B</v>
      </c>
      <c r="D8" s="91" t="s">
        <v>270</v>
      </c>
      <c r="E8" s="439" t="s">
        <v>284</v>
      </c>
      <c r="F8" s="1151"/>
      <c r="G8" s="1152"/>
      <c r="H8" s="1153"/>
      <c r="I8" s="4"/>
    </row>
    <row r="9" spans="1:9" ht="15.75" customHeight="1" x14ac:dyDescent="0.2">
      <c r="A9" s="54"/>
      <c r="B9" s="53"/>
      <c r="C9" s="622" t="s">
        <v>285</v>
      </c>
      <c r="D9" s="623" t="s">
        <v>306</v>
      </c>
      <c r="E9" s="50" t="str">
        <f>IF($D$9="Yes", "NO OF DAYS","")</f>
        <v/>
      </c>
      <c r="F9" s="624">
        <v>1</v>
      </c>
      <c r="G9" s="625" t="str">
        <f>IF($D$9="Yes", "RATE","")</f>
        <v/>
      </c>
      <c r="H9" s="626">
        <v>0</v>
      </c>
      <c r="I9" s="4"/>
    </row>
    <row r="10" spans="1:9" x14ac:dyDescent="0.2">
      <c r="A10" s="754"/>
      <c r="B10" s="755"/>
      <c r="C10" s="756" t="s">
        <v>115</v>
      </c>
      <c r="D10" s="1209"/>
      <c r="E10" s="1210"/>
      <c r="F10" s="1210"/>
      <c r="G10" s="1210"/>
      <c r="H10" s="1211"/>
      <c r="I10" s="4"/>
    </row>
    <row r="11" spans="1:9" ht="15.75" thickBot="1" x14ac:dyDescent="0.25">
      <c r="A11" s="760"/>
      <c r="B11" s="761"/>
      <c r="C11" s="766"/>
      <c r="D11" s="1200"/>
      <c r="E11" s="1201"/>
      <c r="F11" s="1201"/>
      <c r="G11" s="1201"/>
      <c r="H11" s="1202"/>
      <c r="I11" s="15"/>
    </row>
    <row r="12" spans="1:9" ht="15.75" thickTop="1" x14ac:dyDescent="0.2">
      <c r="A12" s="762"/>
      <c r="B12" s="763"/>
      <c r="C12" s="767" t="s">
        <v>116</v>
      </c>
      <c r="D12" s="1169"/>
      <c r="E12" s="1170"/>
      <c r="F12" s="1170"/>
      <c r="G12" s="1171"/>
      <c r="H12" s="749"/>
      <c r="I12" s="4"/>
    </row>
    <row r="13" spans="1:9" ht="16.5" customHeight="1" x14ac:dyDescent="0.2">
      <c r="A13" s="754"/>
      <c r="B13" s="755"/>
      <c r="C13" s="756" t="s">
        <v>188</v>
      </c>
      <c r="D13" s="1197"/>
      <c r="E13" s="1198"/>
      <c r="F13" s="1198"/>
      <c r="G13" s="1199"/>
      <c r="H13" s="97"/>
      <c r="I13" s="4"/>
    </row>
    <row r="14" spans="1:9" ht="17.25" customHeight="1" x14ac:dyDescent="0.2">
      <c r="A14" s="764"/>
      <c r="B14" s="765"/>
      <c r="C14" s="768" t="s">
        <v>180</v>
      </c>
      <c r="D14" s="60"/>
      <c r="E14" s="614" t="s">
        <v>189</v>
      </c>
      <c r="F14" s="620"/>
      <c r="G14" s="747" t="s">
        <v>303</v>
      </c>
      <c r="H14" s="750"/>
      <c r="I14" s="4"/>
    </row>
    <row r="15" spans="1:9" ht="15.75" x14ac:dyDescent="0.2">
      <c r="A15" s="52" t="s">
        <v>111</v>
      </c>
      <c r="B15" s="53"/>
      <c r="C15" s="55">
        <f>IF(D15="none", "NONE",D15)</f>
        <v>0</v>
      </c>
      <c r="D15" s="59"/>
      <c r="E15" s="37" t="str">
        <f>IF(D15="","&lt;--ERROR","")</f>
        <v>&lt;--ERROR</v>
      </c>
      <c r="F15" s="23"/>
      <c r="G15" s="23"/>
      <c r="H15" s="40"/>
      <c r="I15" s="7"/>
    </row>
    <row r="16" spans="1:9" ht="15.75" x14ac:dyDescent="0.2">
      <c r="A16" s="754"/>
      <c r="B16" s="755"/>
      <c r="C16" s="756" t="s">
        <v>173</v>
      </c>
      <c r="D16" s="59"/>
      <c r="E16" s="37" t="str">
        <f>IF(D16="","&lt;--ERROR","")</f>
        <v>&lt;--ERROR</v>
      </c>
      <c r="F16" s="23"/>
      <c r="G16" s="23"/>
      <c r="H16" s="40"/>
      <c r="I16" s="7"/>
    </row>
    <row r="17" spans="1:9" x14ac:dyDescent="0.2">
      <c r="A17" s="754"/>
      <c r="B17" s="759"/>
      <c r="C17" s="756" t="s">
        <v>33</v>
      </c>
      <c r="D17" s="56"/>
      <c r="E17" s="94"/>
      <c r="F17" s="23"/>
      <c r="G17" s="23"/>
      <c r="H17" s="40"/>
      <c r="I17" s="7"/>
    </row>
    <row r="18" spans="1:9" x14ac:dyDescent="0.2">
      <c r="A18" s="22" t="s">
        <v>181</v>
      </c>
      <c r="B18" s="23"/>
      <c r="C18" s="409">
        <f>IF(D18=2009,9)</f>
        <v>9</v>
      </c>
      <c r="D18" s="91">
        <v>2009</v>
      </c>
      <c r="E18" s="1159" t="str">
        <f>IF(C18=9,"NDPW Scope of Engineering Services and Tariff of Fees for Persons Registered in terms of the Engineering Profession Act, 2000, (Act No.46 of 2000) of 1 Feb 2009",IF(C18=5,"Government Gazette No 29729 of 30 March 2007",IF(C18=6,"Government Gazette No 30891of 28 March 2008",IF(C18=7," USE 2009 INVOICE",("")))))</f>
        <v>NDPW Scope of Engineering Services and Tariff of Fees for Persons Registered in terms of the Engineering Profession Act, 2000, (Act No.46 of 2000) of 1 Feb 2009</v>
      </c>
      <c r="F18" s="1160"/>
      <c r="G18" s="1160"/>
      <c r="H18" s="1161"/>
      <c r="I18" s="7"/>
    </row>
    <row r="19" spans="1:9" ht="15" customHeight="1" x14ac:dyDescent="0.2">
      <c r="A19" s="773"/>
      <c r="B19" s="774"/>
      <c r="C19" s="775" t="s">
        <v>34</v>
      </c>
      <c r="D19" s="50" t="str">
        <f>IF(H31&lt;H38,"PERCENTAGE BASED FEES","TIME BASED FEES")</f>
        <v>TIME BASED FEES</v>
      </c>
      <c r="E19" s="1162"/>
      <c r="F19" s="1160"/>
      <c r="G19" s="1160"/>
      <c r="H19" s="1161"/>
      <c r="I19" s="7"/>
    </row>
    <row r="20" spans="1:9" x14ac:dyDescent="0.2">
      <c r="A20" s="769"/>
      <c r="B20" s="770"/>
      <c r="C20" s="776" t="s">
        <v>245</v>
      </c>
      <c r="D20" s="405">
        <v>1</v>
      </c>
      <c r="E20" s="1162"/>
      <c r="F20" s="1160"/>
      <c r="G20" s="1160"/>
      <c r="H20" s="1161"/>
      <c r="I20" s="7"/>
    </row>
    <row r="21" spans="1:9" x14ac:dyDescent="0.2">
      <c r="A21" s="771"/>
      <c r="B21" s="772"/>
      <c r="C21" s="777" t="s">
        <v>147</v>
      </c>
      <c r="D21" s="56"/>
      <c r="E21" s="1163" t="str">
        <f>IF(H31&lt;E38,"","USE TIME BASIS FEES")</f>
        <v>USE TIME BASIS FEES</v>
      </c>
      <c r="F21" s="1164"/>
      <c r="G21" s="1164"/>
      <c r="H21" s="453"/>
      <c r="I21" s="7"/>
    </row>
    <row r="22" spans="1:9" ht="15.75" customHeight="1" x14ac:dyDescent="0.2">
      <c r="A22" s="745"/>
      <c r="B22" s="748"/>
      <c r="C22" s="638" t="s">
        <v>499</v>
      </c>
      <c r="D22" s="58"/>
      <c r="E22" s="1165"/>
      <c r="F22" s="1164"/>
      <c r="G22" s="1164"/>
      <c r="H22" s="616"/>
      <c r="I22" s="4"/>
    </row>
    <row r="23" spans="1:9" ht="15.75" customHeight="1" x14ac:dyDescent="0.2">
      <c r="A23" s="745"/>
      <c r="B23" s="748"/>
      <c r="C23" s="638" t="s">
        <v>117</v>
      </c>
      <c r="D23" s="58"/>
      <c r="E23" s="721"/>
      <c r="F23" s="188"/>
      <c r="G23" s="188"/>
      <c r="H23" s="43"/>
      <c r="I23" s="16"/>
    </row>
    <row r="24" spans="1:9" ht="15.75" customHeight="1" x14ac:dyDescent="0.2">
      <c r="A24" s="745"/>
      <c r="B24" s="748"/>
      <c r="C24" s="638" t="s">
        <v>21</v>
      </c>
      <c r="D24" s="58"/>
      <c r="E24" s="188"/>
      <c r="F24" s="188"/>
      <c r="G24" s="188"/>
      <c r="H24" s="616"/>
      <c r="I24" s="4"/>
    </row>
    <row r="25" spans="1:9" x14ac:dyDescent="0.2">
      <c r="A25" s="61"/>
      <c r="B25" s="635"/>
      <c r="C25" s="638" t="str">
        <f>IF(E25=1,"STAGE COMPLETED",IF(E25=4,"STAGE COMPLETED","STAGE"))</f>
        <v>STAGE COMPLETED</v>
      </c>
      <c r="D25" s="629" t="s">
        <v>302</v>
      </c>
      <c r="E25" s="627">
        <f>IF(D25="Preliminary design",1,IF(D25="DESIGN &amp; TENDER",2,IF(D25="Construction",3,IF(D25="Completion",4))))</f>
        <v>1</v>
      </c>
      <c r="F25" s="51"/>
      <c r="G25" s="51"/>
      <c r="H25" s="617"/>
    </row>
    <row r="26" spans="1:9" ht="16.5" x14ac:dyDescent="0.2">
      <c r="A26" s="633"/>
      <c r="B26" s="634"/>
      <c r="C26" s="636" t="s">
        <v>286</v>
      </c>
      <c r="D26" s="637">
        <v>1</v>
      </c>
      <c r="E26" s="51"/>
      <c r="F26" s="51"/>
      <c r="G26" s="51"/>
      <c r="H26" s="617"/>
    </row>
    <row r="27" spans="1:9" x14ac:dyDescent="0.2">
      <c r="A27" s="630" t="s">
        <v>204</v>
      </c>
      <c r="B27" s="631"/>
      <c r="C27" s="632"/>
      <c r="D27" s="628" t="s">
        <v>175</v>
      </c>
      <c r="E27" s="51"/>
      <c r="F27" s="51"/>
      <c r="G27" s="51"/>
      <c r="H27" s="617"/>
    </row>
    <row r="28" spans="1:9" ht="15" customHeight="1" x14ac:dyDescent="0.2">
      <c r="A28" s="1203" t="s">
        <v>134</v>
      </c>
      <c r="B28" s="1204"/>
      <c r="C28" s="1204"/>
      <c r="D28" s="1205"/>
      <c r="E28" s="91" t="s">
        <v>175</v>
      </c>
      <c r="F28" s="24"/>
      <c r="G28" s="24"/>
      <c r="H28" s="97"/>
      <c r="I28" s="4"/>
    </row>
    <row r="29" spans="1:9" x14ac:dyDescent="0.2">
      <c r="A29" s="1206" t="s">
        <v>202</v>
      </c>
      <c r="B29" s="1207"/>
      <c r="C29" s="1207"/>
      <c r="D29" s="1208"/>
      <c r="E29" s="91" t="s">
        <v>175</v>
      </c>
      <c r="F29" s="24"/>
      <c r="G29" s="24"/>
      <c r="H29" s="97"/>
      <c r="I29" s="4"/>
    </row>
    <row r="30" spans="1:9" x14ac:dyDescent="0.2">
      <c r="A30" s="745"/>
      <c r="B30" s="748"/>
      <c r="C30" s="748"/>
      <c r="D30" s="745" t="s">
        <v>158</v>
      </c>
      <c r="E30" s="91" t="s">
        <v>175</v>
      </c>
      <c r="F30" s="24"/>
      <c r="G30" s="24"/>
      <c r="H30" s="97"/>
      <c r="I30" s="4"/>
    </row>
    <row r="31" spans="1:9" ht="15.75" thickBot="1" x14ac:dyDescent="0.25">
      <c r="A31" s="1166" t="s">
        <v>157</v>
      </c>
      <c r="B31" s="1167"/>
      <c r="C31" s="1167"/>
      <c r="D31" s="1168"/>
      <c r="E31" s="91" t="s">
        <v>175</v>
      </c>
      <c r="F31" s="24"/>
      <c r="G31" s="24"/>
      <c r="H31" s="615">
        <f>IF('Input Data'!C18=9,Scales!C3)</f>
        <v>440000</v>
      </c>
      <c r="I31" s="4"/>
    </row>
    <row r="32" spans="1:9" ht="69.75" customHeight="1" thickTop="1" thickBot="1" x14ac:dyDescent="0.25">
      <c r="A32" s="1154" t="s">
        <v>197</v>
      </c>
      <c r="B32" s="1155"/>
      <c r="C32" s="1155"/>
      <c r="D32" s="1155"/>
      <c r="E32" s="729" t="s">
        <v>140</v>
      </c>
      <c r="F32" s="727" t="s">
        <v>136</v>
      </c>
      <c r="G32" s="17" t="s">
        <v>137</v>
      </c>
      <c r="H32" s="618" t="s">
        <v>135</v>
      </c>
      <c r="I32" s="8"/>
    </row>
    <row r="33" spans="1:9" ht="21.75" customHeight="1" thickBot="1" x14ac:dyDescent="0.25">
      <c r="A33" s="1156" t="s">
        <v>209</v>
      </c>
      <c r="B33" s="1157"/>
      <c r="C33" s="1157"/>
      <c r="D33" s="1158"/>
      <c r="E33" s="730" t="s">
        <v>269</v>
      </c>
      <c r="F33" s="728">
        <f>IF(E25&lt;3,1,IF(E33="estimates",1,2))</f>
        <v>1</v>
      </c>
      <c r="G33" s="186"/>
      <c r="H33" s="186"/>
      <c r="I33" s="8"/>
    </row>
    <row r="34" spans="1:9" ht="44.25" customHeight="1" x14ac:dyDescent="0.2">
      <c r="A34" s="1177" t="s">
        <v>203</v>
      </c>
      <c r="B34" s="1178"/>
      <c r="C34" s="1178"/>
      <c r="D34" s="1179"/>
      <c r="E34" s="722"/>
      <c r="F34" s="722"/>
      <c r="G34" s="778"/>
      <c r="H34" s="702">
        <f>IF($E$25&lt;3,E34,IF($E$25=3,F34,IF($E$25=4,G34)))</f>
        <v>0</v>
      </c>
      <c r="I34" s="8"/>
    </row>
    <row r="35" spans="1:9" ht="30.75" customHeight="1" x14ac:dyDescent="0.2">
      <c r="A35" s="1172" t="s">
        <v>138</v>
      </c>
      <c r="B35" s="1175"/>
      <c r="C35" s="1175"/>
      <c r="D35" s="1176"/>
      <c r="E35" s="723"/>
      <c r="F35" s="724"/>
      <c r="G35" s="704"/>
      <c r="H35" s="703">
        <f>IF($E$25&lt;3,E35,IF($E$25=3,F35,IF($E$25=4,G35)))</f>
        <v>0</v>
      </c>
    </row>
    <row r="36" spans="1:9" ht="30.75" customHeight="1" x14ac:dyDescent="0.2">
      <c r="A36" s="1172" t="s">
        <v>139</v>
      </c>
      <c r="B36" s="1173"/>
      <c r="C36" s="1173"/>
      <c r="D36" s="1174"/>
      <c r="E36" s="724"/>
      <c r="F36" s="724"/>
      <c r="G36" s="704"/>
      <c r="H36" s="703">
        <f>IF($E$25&lt;3,E36,IF($E$25=3,F36,IF($E$25=4,G36)))</f>
        <v>0</v>
      </c>
    </row>
    <row r="37" spans="1:9" ht="39.75" customHeight="1" thickBot="1" x14ac:dyDescent="0.25">
      <c r="A37" s="1214" t="s">
        <v>196</v>
      </c>
      <c r="B37" s="1215"/>
      <c r="C37" s="1215"/>
      <c r="D37" s="1216"/>
      <c r="E37" s="725"/>
      <c r="F37" s="725"/>
      <c r="G37" s="705"/>
      <c r="H37" s="706">
        <f>IF($E$25&lt;3,E37,IF($E$25=3,F37,IF($E$25=4,G37)))</f>
        <v>0</v>
      </c>
    </row>
    <row r="38" spans="1:9" ht="33.75" customHeight="1" thickBot="1" x14ac:dyDescent="0.25">
      <c r="A38" s="1220" t="s">
        <v>212</v>
      </c>
      <c r="B38" s="1221"/>
      <c r="C38" s="1221"/>
      <c r="D38" s="1222"/>
      <c r="E38" s="726">
        <f>SUM(E34:E37)</f>
        <v>0</v>
      </c>
      <c r="F38" s="726">
        <f>SUM(F34:F37)</f>
        <v>0</v>
      </c>
      <c r="G38" s="707">
        <f>SUM(G34:G37)</f>
        <v>0</v>
      </c>
      <c r="H38" s="707">
        <f>SUM(H34:H37)</f>
        <v>0</v>
      </c>
    </row>
    <row r="39" spans="1:9" ht="27" customHeight="1" thickTop="1" thickBot="1" x14ac:dyDescent="0.25">
      <c r="A39" s="1223" t="str">
        <f>IF($E$25=4,IF(H38=H44,"","THE VALUE OF ( C) MUST BE THE SAME AS (D)"),"")</f>
        <v/>
      </c>
      <c r="B39" s="1224"/>
      <c r="C39" s="1224"/>
      <c r="D39" s="1224"/>
      <c r="E39" s="1225"/>
      <c r="F39" s="731"/>
      <c r="G39" s="732" t="str">
        <f>IF($E$25=4,IF($H$40=$H$45,"","ERROR"),"")</f>
        <v/>
      </c>
      <c r="H39" s="619"/>
    </row>
    <row r="40" spans="1:9" ht="32.25" customHeight="1" thickBot="1" x14ac:dyDescent="0.25">
      <c r="A40" s="1217" t="s">
        <v>210</v>
      </c>
      <c r="B40" s="1218"/>
      <c r="C40" s="1218"/>
      <c r="D40" s="1219"/>
      <c r="E40" s="708"/>
      <c r="F40" s="708"/>
      <c r="G40" s="708"/>
      <c r="H40" s="709">
        <f>IF($E$25&lt;3,E40,IF($E$25=3,F40,IF($E$25=4,G40)))</f>
        <v>0</v>
      </c>
    </row>
    <row r="41" spans="1:9" ht="53.25" customHeight="1" thickTop="1" thickBot="1" x14ac:dyDescent="0.25">
      <c r="A41" s="1238" t="s">
        <v>190</v>
      </c>
      <c r="B41" s="1239"/>
      <c r="C41" s="1239"/>
      <c r="D41" s="1239"/>
      <c r="E41" s="1239"/>
      <c r="F41" s="1240"/>
      <c r="G41" s="738" t="s">
        <v>146</v>
      </c>
      <c r="H41" s="733" t="s">
        <v>135</v>
      </c>
    </row>
    <row r="42" spans="1:9" ht="37.5" customHeight="1" x14ac:dyDescent="0.2">
      <c r="A42" s="1177" t="s">
        <v>141</v>
      </c>
      <c r="B42" s="1178"/>
      <c r="C42" s="1178"/>
      <c r="D42" s="1178"/>
      <c r="E42" s="1226"/>
      <c r="F42" s="1227"/>
      <c r="G42" s="744"/>
      <c r="H42" s="734">
        <f>IF($E$25&gt;2,G42,0)</f>
        <v>0</v>
      </c>
    </row>
    <row r="43" spans="1:9" ht="27" customHeight="1" thickBot="1" x14ac:dyDescent="0.25">
      <c r="A43" s="1228" t="s">
        <v>142</v>
      </c>
      <c r="B43" s="1229"/>
      <c r="C43" s="1229"/>
      <c r="D43" s="1229"/>
      <c r="E43" s="1230"/>
      <c r="F43" s="1230"/>
      <c r="G43" s="710"/>
      <c r="H43" s="735">
        <f>IF($E$25&gt;2,G43,0)</f>
        <v>0</v>
      </c>
      <c r="I43" s="9"/>
    </row>
    <row r="44" spans="1:9" ht="30" customHeight="1" thickBot="1" x14ac:dyDescent="0.25">
      <c r="A44" s="1220" t="s">
        <v>211</v>
      </c>
      <c r="B44" s="1235"/>
      <c r="C44" s="1235"/>
      <c r="D44" s="1235"/>
      <c r="E44" s="1236"/>
      <c r="F44" s="1237"/>
      <c r="G44" s="711">
        <f>SUM(G42:G43)</f>
        <v>0</v>
      </c>
      <c r="H44" s="736">
        <f>IF($E$25&gt;2,G44,0)</f>
        <v>0</v>
      </c>
    </row>
    <row r="45" spans="1:9" ht="41.25" customHeight="1" thickTop="1" thickBot="1" x14ac:dyDescent="0.25">
      <c r="A45" s="1231" t="s">
        <v>198</v>
      </c>
      <c r="B45" s="1232"/>
      <c r="C45" s="1232"/>
      <c r="D45" s="1232"/>
      <c r="E45" s="1233"/>
      <c r="F45" s="1234"/>
      <c r="G45" s="712"/>
      <c r="H45" s="737">
        <f>IF(E25&gt;2,G45,0)</f>
        <v>0</v>
      </c>
    </row>
    <row r="46" spans="1:9" ht="15.75" thickTop="1" x14ac:dyDescent="0.2">
      <c r="G46" s="18"/>
    </row>
    <row r="55" ht="18.75" customHeight="1" x14ac:dyDescent="0.2"/>
    <row r="62" ht="25.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104" spans="1:9" x14ac:dyDescent="0.2">
      <c r="A104" s="1"/>
      <c r="B104" s="1"/>
      <c r="C104" s="1"/>
      <c r="D104" s="1"/>
      <c r="E104" s="1"/>
      <c r="F104" s="1"/>
      <c r="G104" s="1"/>
      <c r="H104" s="1"/>
      <c r="I104" s="1"/>
    </row>
    <row r="105" spans="1:9" x14ac:dyDescent="0.2">
      <c r="A105" s="1212"/>
      <c r="B105" s="1213"/>
      <c r="C105" s="1213"/>
      <c r="D105" s="1213"/>
      <c r="E105" s="1213"/>
      <c r="F105" s="1213"/>
      <c r="G105" s="1213"/>
      <c r="H105" s="1213"/>
      <c r="I105" s="1213"/>
    </row>
  </sheetData>
  <sheetProtection password="CD4C" sheet="1" objects="1" scenarios="1" formatCells="0" formatColumns="0" formatRows="0"/>
  <mergeCells count="30">
    <mergeCell ref="A105:I105"/>
    <mergeCell ref="A37:D37"/>
    <mergeCell ref="A40:D40"/>
    <mergeCell ref="A38:D38"/>
    <mergeCell ref="A39:E39"/>
    <mergeCell ref="A42:F42"/>
    <mergeCell ref="A43:F43"/>
    <mergeCell ref="A45:F45"/>
    <mergeCell ref="A44:F44"/>
    <mergeCell ref="A41:F41"/>
    <mergeCell ref="A36:D36"/>
    <mergeCell ref="A35:D35"/>
    <mergeCell ref="A34:D34"/>
    <mergeCell ref="A1:H1"/>
    <mergeCell ref="E2:H2"/>
    <mergeCell ref="F5:G5"/>
    <mergeCell ref="E3:H3"/>
    <mergeCell ref="A2:D3"/>
    <mergeCell ref="D13:G13"/>
    <mergeCell ref="D11:H11"/>
    <mergeCell ref="A28:D28"/>
    <mergeCell ref="A29:D29"/>
    <mergeCell ref="D10:H10"/>
    <mergeCell ref="F8:H8"/>
    <mergeCell ref="A32:D32"/>
    <mergeCell ref="A33:D33"/>
    <mergeCell ref="E18:H20"/>
    <mergeCell ref="E21:G22"/>
    <mergeCell ref="A31:D31"/>
    <mergeCell ref="D12:G12"/>
  </mergeCells>
  <phoneticPr fontId="72" type="noConversion"/>
  <dataValidations count="7">
    <dataValidation type="list" allowBlank="1" showInputMessage="1" showErrorMessage="1" sqref="E33">
      <formula1>"ESTIMATES, TENDER VALUES"</formula1>
    </dataValidation>
    <dataValidation type="list" allowBlank="1" showInputMessage="1" showErrorMessage="1" sqref="E28:E31">
      <formula1>"N,Y"</formula1>
    </dataValidation>
    <dataValidation type="list" allowBlank="1" showInputMessage="1" showErrorMessage="1" sqref="D25">
      <formula1>"PRELIMINARY DESIGN, DESIGN &amp; TENDER, CONSTRUCTION, COMPLETION"</formula1>
    </dataValidation>
    <dataValidation type="list" allowBlank="1" showInputMessage="1" showErrorMessage="1" sqref="D27">
      <formula1>"Y,N"</formula1>
    </dataValidation>
    <dataValidation type="list" allowBlank="1" showInputMessage="1" showErrorMessage="1" sqref="D8">
      <formula1>"BUILDING PROJECT,ENGINEERING PROJECT"</formula1>
    </dataValidation>
    <dataValidation type="list" allowBlank="1" showInputMessage="1" showErrorMessage="1" sqref="D18">
      <formula1>"2009"</formula1>
    </dataValidation>
    <dataValidation type="list" allowBlank="1" showInputMessage="1" showErrorMessage="1" sqref="D9">
      <formula1>"YES,NO"</formula1>
    </dataValidation>
  </dataValidations>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P76"/>
  <sheetViews>
    <sheetView zoomScale="75" zoomScaleNormal="75" zoomScaleSheetLayoutView="70" workbookViewId="0">
      <selection activeCell="A3" sqref="A3"/>
    </sheetView>
  </sheetViews>
  <sheetFormatPr defaultRowHeight="15" x14ac:dyDescent="0.2"/>
  <cols>
    <col min="1" max="1" width="14.21875" customWidth="1"/>
    <col min="2" max="2" width="13.77734375" customWidth="1"/>
    <col min="5" max="5" width="4.109375" customWidth="1"/>
    <col min="6" max="6" width="2.6640625" customWidth="1"/>
    <col min="7" max="7" width="5" customWidth="1"/>
    <col min="8" max="8" width="3.77734375" customWidth="1"/>
    <col min="9" max="9" width="9.6640625" customWidth="1"/>
    <col min="10" max="10" width="3.109375" customWidth="1"/>
    <col min="11" max="11" width="13.44140625" customWidth="1"/>
    <col min="12" max="12" width="3" customWidth="1"/>
    <col min="13" max="13" width="11.77734375" customWidth="1"/>
    <col min="14" max="14" width="4.33203125" customWidth="1"/>
    <col min="15" max="15" width="13.44140625" customWidth="1"/>
    <col min="16" max="16" width="14" bestFit="1" customWidth="1"/>
  </cols>
  <sheetData>
    <row r="1" spans="1:15" ht="52.5" customHeight="1" thickTop="1" x14ac:dyDescent="0.2">
      <c r="A1" s="1253"/>
      <c r="B1" s="1254"/>
      <c r="C1" s="1254"/>
      <c r="D1" s="1248" t="s">
        <v>132</v>
      </c>
      <c r="E1" s="1249"/>
      <c r="F1" s="1249"/>
      <c r="G1" s="1249"/>
      <c r="H1" s="183"/>
      <c r="I1" s="1245" t="s">
        <v>187</v>
      </c>
      <c r="J1" s="1246"/>
      <c r="K1" s="1246"/>
      <c r="L1" s="1246"/>
      <c r="M1" s="1246"/>
      <c r="N1" s="1246"/>
      <c r="O1" s="1247"/>
    </row>
    <row r="2" spans="1:15" ht="29.25" customHeight="1" x14ac:dyDescent="0.2">
      <c r="A2" s="1255"/>
      <c r="B2" s="1256"/>
      <c r="C2" s="1256"/>
      <c r="D2" s="412"/>
      <c r="E2" s="412"/>
      <c r="F2" s="174"/>
      <c r="G2" s="175"/>
      <c r="H2" s="175"/>
      <c r="I2" s="1250" t="str">
        <f>'Input Data'!E3</f>
        <v>BUILDING PROJECT: 2009 FEES</v>
      </c>
      <c r="J2" s="1251"/>
      <c r="K2" s="1251"/>
      <c r="L2" s="1251"/>
      <c r="M2" s="1251"/>
      <c r="N2" s="1251"/>
      <c r="O2" s="1252"/>
    </row>
    <row r="3" spans="1:15" ht="20.25" x14ac:dyDescent="0.2">
      <c r="A3" s="612"/>
      <c r="B3" s="92"/>
      <c r="C3" s="95"/>
      <c r="D3" s="95"/>
      <c r="E3" s="95"/>
      <c r="F3" s="175" t="s">
        <v>266</v>
      </c>
      <c r="G3" s="175"/>
      <c r="H3" s="175"/>
      <c r="I3" s="1136">
        <f>'Input Data'!D6</f>
        <v>0</v>
      </c>
      <c r="J3" s="95"/>
      <c r="K3" s="95"/>
      <c r="L3" s="613"/>
      <c r="M3" s="95"/>
      <c r="N3" s="639" t="str">
        <f>'Input Data'!H4</f>
        <v>Version 3.7  2012-10</v>
      </c>
      <c r="O3" s="96"/>
    </row>
    <row r="4" spans="1:15" x14ac:dyDescent="0.2">
      <c r="A4" s="612"/>
      <c r="B4" s="25" t="s">
        <v>20</v>
      </c>
      <c r="C4" s="1241">
        <f>'Input Data'!$D$10</f>
        <v>0</v>
      </c>
      <c r="D4" s="1242"/>
      <c r="E4" s="1242"/>
      <c r="F4" s="1242"/>
      <c r="G4" s="1242"/>
      <c r="H4" s="1242"/>
      <c r="I4" s="1242"/>
      <c r="J4" s="1242"/>
      <c r="K4" s="1242"/>
      <c r="L4" s="1242"/>
      <c r="M4" s="1242"/>
      <c r="N4" s="1242"/>
      <c r="O4" s="1161"/>
    </row>
    <row r="5" spans="1:15" x14ac:dyDescent="0.2">
      <c r="A5" s="612"/>
      <c r="B5" s="23"/>
      <c r="C5" s="1241">
        <f>'Input Data'!$D$11</f>
        <v>0</v>
      </c>
      <c r="D5" s="1242"/>
      <c r="E5" s="1242"/>
      <c r="F5" s="1242"/>
      <c r="G5" s="1242"/>
      <c r="H5" s="1242"/>
      <c r="I5" s="1242"/>
      <c r="J5" s="1242"/>
      <c r="K5" s="1242"/>
      <c r="L5" s="1242"/>
      <c r="M5" s="1242"/>
      <c r="N5" s="1242"/>
      <c r="O5" s="1161"/>
    </row>
    <row r="6" spans="1:15" x14ac:dyDescent="0.2">
      <c r="A6" s="184"/>
      <c r="B6" s="25" t="s">
        <v>498</v>
      </c>
      <c r="C6" s="1243">
        <f>'Input Data'!$D$12</f>
        <v>0</v>
      </c>
      <c r="D6" s="1244"/>
      <c r="E6" s="1244"/>
      <c r="F6" s="1244"/>
      <c r="G6" s="454"/>
      <c r="H6" s="454"/>
      <c r="I6" s="454"/>
      <c r="J6" s="454"/>
      <c r="K6" s="454"/>
      <c r="L6" s="454"/>
      <c r="M6" s="454"/>
      <c r="N6" s="23"/>
      <c r="O6" s="40"/>
    </row>
    <row r="7" spans="1:15" ht="22.5" customHeight="1" thickBot="1" x14ac:dyDescent="0.25">
      <c r="A7" s="46" t="s">
        <v>18</v>
      </c>
      <c r="B7" s="1261">
        <f>'Input Data'!$D$13</f>
        <v>0</v>
      </c>
      <c r="C7" s="1262"/>
      <c r="D7" s="1262"/>
      <c r="E7" s="1262"/>
      <c r="F7" s="1262"/>
      <c r="G7" s="1262"/>
      <c r="H7" s="1262"/>
      <c r="I7" s="1262"/>
      <c r="J7" s="62" t="s">
        <v>184</v>
      </c>
      <c r="K7" s="65">
        <f>'Input Data'!D14</f>
        <v>0</v>
      </c>
      <c r="L7" s="62" t="s">
        <v>185</v>
      </c>
      <c r="M7" s="1263">
        <f>'Input Data'!F14</f>
        <v>0</v>
      </c>
      <c r="N7" s="1264"/>
      <c r="O7" s="779">
        <f>'Input Data'!H14</f>
        <v>0</v>
      </c>
    </row>
    <row r="8" spans="1:15" ht="15.75" thickTop="1" x14ac:dyDescent="0.2">
      <c r="A8" s="41" t="s">
        <v>177</v>
      </c>
      <c r="B8" s="168"/>
      <c r="C8" s="1265">
        <f>'Input Data'!F5</f>
        <v>0</v>
      </c>
      <c r="D8" s="1266"/>
      <c r="E8" s="1266"/>
      <c r="F8" s="1266"/>
      <c r="G8" s="1266"/>
      <c r="H8" s="173" t="s">
        <v>184</v>
      </c>
      <c r="I8" s="66">
        <f>'Input Data'!F6</f>
        <v>0</v>
      </c>
      <c r="J8" s="99" t="s">
        <v>178</v>
      </c>
      <c r="K8" s="168"/>
      <c r="L8" s="1267">
        <f>'Input Data'!D5</f>
        <v>0</v>
      </c>
      <c r="M8" s="1268"/>
      <c r="N8" s="1269"/>
      <c r="O8" s="96"/>
    </row>
    <row r="9" spans="1:15" x14ac:dyDescent="0.2">
      <c r="A9" s="41" t="s">
        <v>111</v>
      </c>
      <c r="B9" s="23"/>
      <c r="C9" s="1270">
        <f>'Input Data'!D15</f>
        <v>0</v>
      </c>
      <c r="D9" s="1271"/>
      <c r="E9" s="1271"/>
      <c r="F9" s="1271"/>
      <c r="G9" s="1260"/>
      <c r="H9" s="25" t="s">
        <v>205</v>
      </c>
      <c r="I9" s="64">
        <f>'Input Data'!F7</f>
        <v>0</v>
      </c>
      <c r="J9" s="99" t="s">
        <v>259</v>
      </c>
      <c r="K9" s="168"/>
      <c r="L9" s="1272">
        <f>'Input Data'!D6</f>
        <v>0</v>
      </c>
      <c r="M9" s="1266"/>
      <c r="N9" s="95"/>
      <c r="O9" s="40"/>
    </row>
    <row r="10" spans="1:15" x14ac:dyDescent="0.2">
      <c r="A10" s="38" t="s">
        <v>173</v>
      </c>
      <c r="B10" s="92"/>
      <c r="C10" s="1273">
        <f>'Input Data'!D16</f>
        <v>0</v>
      </c>
      <c r="D10" s="1260"/>
      <c r="E10" s="1260"/>
      <c r="F10" s="1260"/>
      <c r="G10" s="1260"/>
      <c r="H10" s="92"/>
      <c r="I10" s="39"/>
      <c r="J10" s="25" t="s">
        <v>19</v>
      </c>
      <c r="K10" s="23"/>
      <c r="L10" s="39"/>
      <c r="M10" s="39"/>
      <c r="N10" s="1137">
        <f>'Input Data'!D22</f>
        <v>0</v>
      </c>
      <c r="O10" s="40"/>
    </row>
    <row r="11" spans="1:15" x14ac:dyDescent="0.2">
      <c r="A11" s="41" t="s">
        <v>117</v>
      </c>
      <c r="B11" s="23"/>
      <c r="C11" s="1274">
        <f>'Input Data'!D23</f>
        <v>0</v>
      </c>
      <c r="D11" s="1274"/>
      <c r="E11" s="1274"/>
      <c r="F11" s="1274"/>
      <c r="G11" s="1274"/>
      <c r="H11" s="39"/>
      <c r="I11" s="39"/>
      <c r="J11" s="42" t="s">
        <v>118</v>
      </c>
      <c r="K11" s="23"/>
      <c r="L11" s="1275" t="str">
        <f>'Input Data'!$D$25</f>
        <v>PRELIMINARY DESIGN</v>
      </c>
      <c r="M11" s="1275"/>
      <c r="N11" s="1275"/>
      <c r="O11" s="1276"/>
    </row>
    <row r="12" spans="1:15" x14ac:dyDescent="0.2">
      <c r="A12" s="41" t="s">
        <v>33</v>
      </c>
      <c r="B12" s="23"/>
      <c r="C12" s="1277">
        <f>'Input Data'!$D$17</f>
        <v>0</v>
      </c>
      <c r="D12" s="1258"/>
      <c r="E12" s="1258"/>
      <c r="F12" s="1258"/>
      <c r="G12" s="1258"/>
      <c r="H12" s="44"/>
      <c r="I12" s="44"/>
      <c r="J12" s="1278" t="s">
        <v>147</v>
      </c>
      <c r="K12" s="1258"/>
      <c r="L12" s="1280">
        <f>'Input Data'!D21</f>
        <v>0</v>
      </c>
      <c r="M12" s="1280"/>
      <c r="N12" s="1242"/>
      <c r="O12" s="43"/>
    </row>
    <row r="13" spans="1:15" x14ac:dyDescent="0.2">
      <c r="A13" s="41" t="s">
        <v>34</v>
      </c>
      <c r="B13" s="23"/>
      <c r="C13" s="1257" t="str">
        <f>'Input Data'!$D$19</f>
        <v>TIME BASED FEES</v>
      </c>
      <c r="D13" s="1258"/>
      <c r="E13" s="1258"/>
      <c r="F13" s="1258"/>
      <c r="G13" s="1258"/>
      <c r="H13" s="45"/>
      <c r="I13" s="39"/>
      <c r="J13" s="25" t="s">
        <v>21</v>
      </c>
      <c r="K13" s="23"/>
      <c r="L13" s="1259">
        <f>'Input Data'!$D$24</f>
        <v>0</v>
      </c>
      <c r="M13" s="1260"/>
      <c r="N13" s="39"/>
      <c r="O13" s="40"/>
    </row>
    <row r="14" spans="1:15" ht="15.75" thickBot="1" x14ac:dyDescent="0.25">
      <c r="A14" s="46" t="s">
        <v>128</v>
      </c>
      <c r="B14" s="21"/>
      <c r="C14" s="1296" t="str">
        <f>IF('Input Data'!$C$8="e", "ENGINEERING PROJECT","USE OTHER INVOICE")</f>
        <v>USE OTHER INVOICE</v>
      </c>
      <c r="D14" s="1297"/>
      <c r="E14" s="1297"/>
      <c r="F14" s="1297"/>
      <c r="G14" s="1297"/>
      <c r="H14" s="47"/>
      <c r="I14" s="29"/>
      <c r="J14" s="48" t="s">
        <v>119</v>
      </c>
      <c r="K14" s="21"/>
      <c r="L14" s="49" t="s">
        <v>120</v>
      </c>
      <c r="M14" s="1298">
        <f>'Input Data'!D7</f>
        <v>0</v>
      </c>
      <c r="N14" s="1299"/>
      <c r="O14" s="1300"/>
    </row>
    <row r="15" spans="1:15" ht="15.75" thickTop="1" x14ac:dyDescent="0.2">
      <c r="A15" s="438"/>
      <c r="B15" s="439"/>
      <c r="C15" s="439"/>
      <c r="D15" s="439"/>
      <c r="E15" s="439"/>
      <c r="F15" s="439"/>
      <c r="G15" s="439"/>
      <c r="H15" s="23"/>
      <c r="I15" s="1309" t="s">
        <v>121</v>
      </c>
      <c r="J15" s="1310"/>
      <c r="K15" s="1310"/>
      <c r="L15" s="1310"/>
      <c r="M15" s="1310"/>
      <c r="N15" s="1311"/>
      <c r="O15" s="686">
        <f>IF('Input Data'!C8="E",IF('Input Data'!$F$33=1,80%*'Input Data'!$H$38,'Input Data'!$H$38),0)</f>
        <v>0</v>
      </c>
    </row>
    <row r="16" spans="1:15" ht="15.75" thickBot="1" x14ac:dyDescent="0.25">
      <c r="A16" s="1305"/>
      <c r="B16" s="1306"/>
      <c r="C16" s="1306"/>
      <c r="D16" s="1306"/>
      <c r="E16" s="1306"/>
      <c r="F16" s="1306"/>
      <c r="G16" s="1306"/>
      <c r="H16" s="21"/>
      <c r="I16" s="449"/>
      <c r="J16" s="1307" t="s">
        <v>131</v>
      </c>
      <c r="K16" s="1308"/>
      <c r="L16" s="1308"/>
      <c r="M16" s="1308"/>
      <c r="N16" s="1308"/>
      <c r="O16" s="687">
        <f>IF('Input Data'!C8="E",IF('Input Data'!$F$33=1,80%*'Input Data'!$H$40,'Input Data'!$H$40),0)</f>
        <v>0</v>
      </c>
    </row>
    <row r="17" spans="1:15" ht="15.75" thickTop="1" x14ac:dyDescent="0.2">
      <c r="A17" s="100" t="s">
        <v>31</v>
      </c>
      <c r="B17" s="70"/>
      <c r="C17" s="81"/>
      <c r="D17" s="77"/>
      <c r="E17" s="77"/>
      <c r="F17" s="77"/>
      <c r="G17" s="101"/>
      <c r="H17" s="102"/>
      <c r="I17" s="103">
        <f>IF('Input Data'!C8="e",IF('Input Data'!$C$18=9,VLOOKUP($O$15,SCALE_2009E,3),IF('Input Data'!$C$18=6,VLOOKUP($O$15,SCALE_2008E,3))),0)</f>
        <v>0</v>
      </c>
      <c r="J17" s="180" t="s">
        <v>122</v>
      </c>
      <c r="K17" s="105">
        <f>IF('Input Data'!C8="e",IF('Input Data'!$C$18=9,VLOOKUP($O$15,SCALE_2009E,4),IF('Input Data'!$C$18=6,VLOOKUP($O$15,SCALE_2008E,4))),0)</f>
        <v>0</v>
      </c>
      <c r="L17" s="106" t="s">
        <v>1</v>
      </c>
      <c r="M17" s="107">
        <f>IF('Input Data'!C8="e",O15-(IF('Input Data'!$C$18=9,VLOOKUP($O$15,SCALE_2009E,1),IF('Input Data'!$C$18=6,VLOOKUP($O$15,SCALE_2008E,1)))),0)</f>
        <v>0</v>
      </c>
      <c r="N17" s="106" t="s">
        <v>3</v>
      </c>
      <c r="O17" s="669">
        <f>I17+K17*M17</f>
        <v>0</v>
      </c>
    </row>
    <row r="18" spans="1:15" ht="7.5" customHeight="1" thickBot="1" x14ac:dyDescent="0.25">
      <c r="A18" s="80"/>
      <c r="B18" s="70"/>
      <c r="C18" s="81"/>
      <c r="D18" s="79"/>
      <c r="E18" s="79"/>
      <c r="F18" s="79"/>
      <c r="G18" s="81"/>
      <c r="H18" s="81"/>
      <c r="I18" s="108"/>
      <c r="J18" s="103"/>
      <c r="K18" s="699"/>
      <c r="L18" s="700"/>
      <c r="M18" s="700"/>
      <c r="N18" s="701"/>
      <c r="O18" s="688"/>
    </row>
    <row r="19" spans="1:15" x14ac:dyDescent="0.2">
      <c r="A19" s="80"/>
      <c r="B19" s="70"/>
      <c r="C19" s="70"/>
      <c r="D19" s="70"/>
      <c r="E19" s="70"/>
      <c r="F19" s="70"/>
      <c r="G19" s="81"/>
      <c r="H19" s="102"/>
      <c r="I19" s="103"/>
      <c r="J19" s="103"/>
      <c r="K19" s="105"/>
      <c r="L19" s="109"/>
      <c r="M19" s="103"/>
      <c r="N19" s="106"/>
      <c r="O19" s="669">
        <f>O17</f>
        <v>0</v>
      </c>
    </row>
    <row r="20" spans="1:15" ht="7.5" customHeight="1" thickBot="1" x14ac:dyDescent="0.25">
      <c r="A20" s="110"/>
      <c r="B20" s="84"/>
      <c r="C20" s="111"/>
      <c r="D20" s="112"/>
      <c r="E20" s="112"/>
      <c r="F20" s="112"/>
      <c r="G20" s="113"/>
      <c r="H20" s="114"/>
      <c r="I20" s="115"/>
      <c r="J20" s="115"/>
      <c r="K20" s="115"/>
      <c r="L20" s="115"/>
      <c r="M20" s="115"/>
      <c r="N20" s="115"/>
      <c r="O20" s="670"/>
    </row>
    <row r="21" spans="1:15" ht="18.75" thickTop="1" x14ac:dyDescent="0.2">
      <c r="A21" s="116" t="s">
        <v>148</v>
      </c>
      <c r="B21" s="117"/>
      <c r="C21" s="117"/>
      <c r="D21" s="117"/>
      <c r="E21" s="117"/>
      <c r="F21" s="117"/>
      <c r="G21" s="117"/>
      <c r="H21" s="117"/>
      <c r="I21" s="117"/>
      <c r="J21" s="117"/>
      <c r="K21" s="117"/>
      <c r="L21" s="117"/>
      <c r="M21" s="117"/>
      <c r="N21" s="117"/>
      <c r="O21" s="669"/>
    </row>
    <row r="22" spans="1:15" ht="27.75" customHeight="1" thickBot="1" x14ac:dyDescent="0.25">
      <c r="A22" s="1287" t="s">
        <v>193</v>
      </c>
      <c r="B22" s="1288"/>
      <c r="C22" s="1288"/>
      <c r="D22" s="1288"/>
      <c r="E22" s="1288"/>
      <c r="F22" s="70"/>
      <c r="G22" s="94"/>
      <c r="H22" s="77"/>
      <c r="I22" s="739">
        <f>IF('Input Data'!$E$25=1,Scales!$L$4,IF('Input Data'!$E$25=2,Scales!$L$5,IF('Input Data'!$E$25&gt;2,0.6)))</f>
        <v>0.2</v>
      </c>
      <c r="J22" s="106" t="s">
        <v>2</v>
      </c>
      <c r="K22" s="118">
        <f>'Input Data'!H34</f>
        <v>0</v>
      </c>
      <c r="L22" s="109" t="s">
        <v>25</v>
      </c>
      <c r="M22" s="103">
        <f>$O$19</f>
        <v>0</v>
      </c>
      <c r="N22" s="108"/>
      <c r="O22" s="669">
        <f>IF('Input Data'!$D$27="Y",0,IF(K23=0,0,I22*(K22/K23*M22)))</f>
        <v>0</v>
      </c>
    </row>
    <row r="23" spans="1:15" x14ac:dyDescent="0.2">
      <c r="A23" s="1289"/>
      <c r="B23" s="1288"/>
      <c r="C23" s="1288"/>
      <c r="D23" s="1288"/>
      <c r="E23" s="1288"/>
      <c r="F23" s="70"/>
      <c r="G23" s="119"/>
      <c r="H23" s="79"/>
      <c r="I23" s="739"/>
      <c r="J23" s="103"/>
      <c r="K23" s="103">
        <f>IF('Input Data'!H34&gt;0,'Input Data'!$H$38,0)</f>
        <v>0</v>
      </c>
      <c r="L23" s="109"/>
      <c r="M23" s="103"/>
      <c r="N23" s="108"/>
      <c r="O23" s="669"/>
    </row>
    <row r="24" spans="1:15" ht="9.75" customHeight="1" x14ac:dyDescent="0.2">
      <c r="A24" s="87"/>
      <c r="B24" s="69"/>
      <c r="C24" s="70"/>
      <c r="D24" s="70"/>
      <c r="E24" s="70"/>
      <c r="F24" s="70"/>
      <c r="G24" s="82"/>
      <c r="H24" s="83"/>
      <c r="I24" s="740"/>
      <c r="J24" s="120"/>
      <c r="K24" s="120"/>
      <c r="L24" s="121"/>
      <c r="M24" s="120"/>
      <c r="N24" s="120"/>
      <c r="O24" s="671"/>
    </row>
    <row r="25" spans="1:15" ht="15.75" thickBot="1" x14ac:dyDescent="0.25">
      <c r="A25" s="1290" t="s">
        <v>194</v>
      </c>
      <c r="B25" s="1291"/>
      <c r="C25" s="1292"/>
      <c r="D25" s="1292"/>
      <c r="E25" s="78"/>
      <c r="F25" s="93"/>
      <c r="G25" s="82">
        <f>IF('Input Data'!$H$35&gt;0,1.25,0)</f>
        <v>0</v>
      </c>
      <c r="H25" s="77" t="s">
        <v>1</v>
      </c>
      <c r="I25" s="739">
        <f>IF('Input Data'!$E$25=1,Scales!$L$4,IF('Input Data'!$E$25=2,Scales!$L$5,IF('Input Data'!$E$25&gt;2,0.6)))</f>
        <v>0.2</v>
      </c>
      <c r="J25" s="106" t="s">
        <v>2</v>
      </c>
      <c r="K25" s="118">
        <f>'Input Data'!H35</f>
        <v>0</v>
      </c>
      <c r="L25" s="109" t="s">
        <v>25</v>
      </c>
      <c r="M25" s="103">
        <f>$O$19</f>
        <v>0</v>
      </c>
      <c r="N25" s="103"/>
      <c r="O25" s="669">
        <f>IF('Input Data'!$D$27="Y",0,IF(K26=0,0,G25*I25*K25/K26*M25))</f>
        <v>0</v>
      </c>
    </row>
    <row r="26" spans="1:15" x14ac:dyDescent="0.2">
      <c r="A26" s="1294"/>
      <c r="B26" s="1295"/>
      <c r="C26" s="1295"/>
      <c r="D26" s="1295"/>
      <c r="E26" s="70"/>
      <c r="F26" s="70"/>
      <c r="G26" s="82"/>
      <c r="H26" s="83"/>
      <c r="I26" s="740"/>
      <c r="J26" s="120"/>
      <c r="K26" s="103">
        <f>IF('Input Data'!H35&gt;0,'Input Data'!$H$38,0)</f>
        <v>0</v>
      </c>
      <c r="L26" s="121"/>
      <c r="M26" s="120"/>
      <c r="N26" s="120"/>
      <c r="O26" s="671"/>
    </row>
    <row r="27" spans="1:15" ht="9.75" customHeight="1" x14ac:dyDescent="0.2">
      <c r="A27" s="19"/>
      <c r="B27" s="20"/>
      <c r="C27" s="20"/>
      <c r="D27" s="20"/>
      <c r="E27" s="70"/>
      <c r="F27" s="70"/>
      <c r="G27" s="82"/>
      <c r="H27" s="83"/>
      <c r="I27" s="739"/>
      <c r="J27" s="106"/>
      <c r="K27" s="122"/>
      <c r="L27" s="121"/>
      <c r="M27" s="122"/>
      <c r="N27" s="120"/>
      <c r="O27" s="671"/>
    </row>
    <row r="28" spans="1:15" ht="15.75" thickBot="1" x14ac:dyDescent="0.25">
      <c r="A28" s="1283" t="s">
        <v>144</v>
      </c>
      <c r="B28" s="1284"/>
      <c r="C28" s="1284"/>
      <c r="D28" s="1284"/>
      <c r="E28" s="70"/>
      <c r="F28" s="70"/>
      <c r="G28" s="82">
        <f>IF('Input Data'!$H$36&gt;0,0.25,0)</f>
        <v>0</v>
      </c>
      <c r="H28" s="83"/>
      <c r="I28" s="739">
        <f>IF('Input Data'!$E$25=1,Scales!$L$4,IF('Input Data'!$E$25=2,Scales!$L$5,IF('Input Data'!$E$25&gt;2,0.6)))</f>
        <v>0.2</v>
      </c>
      <c r="J28" s="106" t="s">
        <v>2</v>
      </c>
      <c r="K28" s="118">
        <f>'Input Data'!H36</f>
        <v>0</v>
      </c>
      <c r="L28" s="121" t="s">
        <v>25</v>
      </c>
      <c r="M28" s="103">
        <f>$O$19</f>
        <v>0</v>
      </c>
      <c r="N28" s="77"/>
      <c r="O28" s="669">
        <f>IF('Input Data'!D27="Y",0,IF(K29=0,0,G28*I28*K28/K29*M28))</f>
        <v>0</v>
      </c>
    </row>
    <row r="29" spans="1:15" x14ac:dyDescent="0.2">
      <c r="A29" s="1285"/>
      <c r="B29" s="1286"/>
      <c r="C29" s="1286"/>
      <c r="D29" s="1286"/>
      <c r="E29" s="70"/>
      <c r="F29" s="70"/>
      <c r="G29" s="82"/>
      <c r="H29" s="83"/>
      <c r="I29" s="739"/>
      <c r="J29" s="106"/>
      <c r="K29" s="103">
        <f>IF('Input Data'!H36&gt;0,'Input Data'!$H$38,0)</f>
        <v>0</v>
      </c>
      <c r="L29" s="121"/>
      <c r="M29" s="122"/>
      <c r="N29" s="120"/>
      <c r="O29" s="671"/>
    </row>
    <row r="30" spans="1:15" x14ac:dyDescent="0.2">
      <c r="A30" s="68"/>
      <c r="B30" s="69"/>
      <c r="C30" s="70"/>
      <c r="D30" s="70"/>
      <c r="E30" s="70"/>
      <c r="F30" s="70"/>
      <c r="G30" s="82"/>
      <c r="H30" s="83"/>
      <c r="I30" s="739"/>
      <c r="J30" s="106"/>
      <c r="K30" s="122"/>
      <c r="L30" s="121"/>
      <c r="M30" s="122"/>
      <c r="N30" s="120"/>
      <c r="O30" s="671"/>
    </row>
    <row r="31" spans="1:15" ht="15.75" thickBot="1" x14ac:dyDescent="0.25">
      <c r="A31" s="1283" t="s">
        <v>199</v>
      </c>
      <c r="B31" s="1284"/>
      <c r="C31" s="1284"/>
      <c r="D31" s="1284"/>
      <c r="E31" s="82">
        <f>IF('Input Data'!$H$37&gt;0,0.25,0)</f>
        <v>0</v>
      </c>
      <c r="F31" s="77" t="s">
        <v>1</v>
      </c>
      <c r="G31" s="82">
        <f>IF('Input Data'!$H$37&gt;0,1.25,0)</f>
        <v>0</v>
      </c>
      <c r="H31" s="77" t="s">
        <v>1</v>
      </c>
      <c r="I31" s="739">
        <f>IF('Input Data'!$E$25=1,Scales!$L$4,IF('Input Data'!$E$25=2,Scales!$L$5,IF('Input Data'!$E$25&gt;2,0.6)))</f>
        <v>0.2</v>
      </c>
      <c r="J31" s="106" t="s">
        <v>2</v>
      </c>
      <c r="K31" s="118">
        <f>'Input Data'!H37</f>
        <v>0</v>
      </c>
      <c r="L31" s="77" t="s">
        <v>1</v>
      </c>
      <c r="M31" s="103">
        <f>$O$19</f>
        <v>0</v>
      </c>
      <c r="N31" s="120"/>
      <c r="O31" s="669">
        <f>IF('Input Data'!D27="Y",0,IF(K32=0,0,(E31*G31*I31*K31/K32*M31)))</f>
        <v>0</v>
      </c>
    </row>
    <row r="32" spans="1:15" ht="15.75" thickBot="1" x14ac:dyDescent="0.25">
      <c r="A32" s="1285"/>
      <c r="B32" s="1286"/>
      <c r="C32" s="1286"/>
      <c r="D32" s="1286"/>
      <c r="E32" s="67"/>
      <c r="F32" s="67"/>
      <c r="G32" s="82"/>
      <c r="H32" s="83"/>
      <c r="I32" s="78"/>
      <c r="J32" s="120"/>
      <c r="K32" s="103">
        <f>IF('Input Data'!H37&gt;0,'Input Data'!$H$38,0)</f>
        <v>0</v>
      </c>
      <c r="L32" s="121"/>
      <c r="M32" s="120"/>
      <c r="N32" s="421"/>
      <c r="O32" s="672"/>
    </row>
    <row r="33" spans="1:16" ht="15.75" thickBot="1" x14ac:dyDescent="0.25">
      <c r="A33" s="72"/>
      <c r="B33" s="73"/>
      <c r="C33" s="73"/>
      <c r="D33" s="73"/>
      <c r="E33" s="73"/>
      <c r="F33" s="73"/>
      <c r="G33" s="73"/>
      <c r="H33" s="73"/>
      <c r="I33" s="123"/>
      <c r="J33" s="123"/>
      <c r="K33" s="124"/>
      <c r="L33" s="124"/>
      <c r="M33" s="441" t="s">
        <v>273</v>
      </c>
      <c r="N33" s="417"/>
      <c r="O33" s="689">
        <f>SUM(O22:O32)</f>
        <v>0</v>
      </c>
    </row>
    <row r="34" spans="1:16" ht="21" customHeight="1" thickTop="1" x14ac:dyDescent="0.2">
      <c r="A34" s="89" t="s">
        <v>32</v>
      </c>
      <c r="B34" s="69"/>
      <c r="C34" s="70"/>
      <c r="D34" s="70"/>
      <c r="E34" s="70"/>
      <c r="F34" s="70"/>
      <c r="G34" s="1145">
        <f>IF('Input Data'!$F$25=1,1,IF('Input Data'!$F$25&lt;3,'Input Data'!$D$26,1))</f>
        <v>1</v>
      </c>
      <c r="H34" s="77" t="s">
        <v>1</v>
      </c>
      <c r="I34" s="71">
        <f>IF('Input Data'!$E$29="y",0.01,0)</f>
        <v>0</v>
      </c>
      <c r="J34" s="77" t="s">
        <v>1</v>
      </c>
      <c r="K34" s="739">
        <f>IF('Input Data'!$E$25=1,Scales!$L$4,IF('Input Data'!$E$25=2,Scales!$L$5,IF('Input Data'!$E$25&gt;2,0.6)))</f>
        <v>0.2</v>
      </c>
      <c r="L34" s="109" t="s">
        <v>25</v>
      </c>
      <c r="M34" s="120">
        <f>IF('Input Data'!E29="y",$O$16,0)</f>
        <v>0</v>
      </c>
      <c r="N34" s="106" t="s">
        <v>3</v>
      </c>
      <c r="O34" s="671">
        <f>IF('Input Data'!$C$8="e",G34*I34*K34*M34,0)</f>
        <v>0</v>
      </c>
    </row>
    <row r="35" spans="1:16" ht="21" customHeight="1" x14ac:dyDescent="0.2">
      <c r="A35" s="89" t="s">
        <v>208</v>
      </c>
      <c r="B35" s="69"/>
      <c r="C35" s="70"/>
      <c r="D35" s="70"/>
      <c r="E35" s="70"/>
      <c r="F35" s="70"/>
      <c r="G35" s="1145">
        <f>IF('Input Data'!$F$25=1,1,IF('Input Data'!$F$25&lt;3,'Input Data'!$D$26,1))</f>
        <v>1</v>
      </c>
      <c r="H35" s="77" t="s">
        <v>1</v>
      </c>
      <c r="I35" s="85">
        <f>IF('Input Data'!$E$31="y",0.07,0)</f>
        <v>0</v>
      </c>
      <c r="J35" s="77" t="s">
        <v>1</v>
      </c>
      <c r="K35" s="739">
        <f>IF('Input Data'!$E$25=1,Scales!$L$4,IF('Input Data'!$E$25=2,Scales!$L$5,IF('Input Data'!$E$25&gt;2,0.6)))</f>
        <v>0.2</v>
      </c>
      <c r="L35" s="109" t="s">
        <v>25</v>
      </c>
      <c r="M35" s="103">
        <f>IF('Input Data'!E31="y",$O$19,0)</f>
        <v>0</v>
      </c>
      <c r="N35" s="106" t="s">
        <v>3</v>
      </c>
      <c r="O35" s="671">
        <f>G35*I35*K35*M35</f>
        <v>0</v>
      </c>
    </row>
    <row r="36" spans="1:16" ht="7.5" customHeight="1" thickBot="1" x14ac:dyDescent="0.25">
      <c r="A36" s="68"/>
      <c r="B36" s="69"/>
      <c r="C36" s="70"/>
      <c r="D36" s="70"/>
      <c r="E36" s="70"/>
      <c r="F36" s="70"/>
      <c r="G36" s="70"/>
      <c r="H36" s="70"/>
      <c r="I36" s="71"/>
      <c r="J36" s="77"/>
      <c r="K36" s="78"/>
      <c r="L36" s="106"/>
      <c r="M36" s="120"/>
      <c r="N36" s="442"/>
      <c r="O36" s="672"/>
    </row>
    <row r="37" spans="1:16" ht="15.75" thickBot="1" x14ac:dyDescent="0.25">
      <c r="A37" s="72"/>
      <c r="B37" s="73"/>
      <c r="C37" s="73"/>
      <c r="D37" s="73"/>
      <c r="E37" s="73"/>
      <c r="F37" s="73"/>
      <c r="G37" s="74"/>
      <c r="H37" s="404"/>
      <c r="I37" s="75"/>
      <c r="J37" s="123"/>
      <c r="K37" s="124"/>
      <c r="L37" s="75"/>
      <c r="M37" s="441" t="s">
        <v>271</v>
      </c>
      <c r="N37" s="75"/>
      <c r="O37" s="673">
        <f>IF('Input Data'!C8="e",O33+SUM(O35:O36),0)</f>
        <v>0</v>
      </c>
    </row>
    <row r="38" spans="1:16" ht="18.75" thickTop="1" x14ac:dyDescent="0.2">
      <c r="A38" s="76" t="s">
        <v>159</v>
      </c>
      <c r="B38" s="69"/>
      <c r="C38" s="69"/>
      <c r="D38" s="69"/>
      <c r="E38" s="69"/>
      <c r="F38" s="69"/>
      <c r="G38" s="69"/>
      <c r="H38" s="69"/>
      <c r="I38" s="69"/>
      <c r="J38" s="69"/>
      <c r="K38" s="69"/>
      <c r="L38" s="69"/>
      <c r="M38" s="125"/>
      <c r="N38" s="69"/>
      <c r="O38" s="671"/>
    </row>
    <row r="39" spans="1:16" ht="15.75" thickBot="1" x14ac:dyDescent="0.25">
      <c r="A39" s="1287" t="s">
        <v>195</v>
      </c>
      <c r="B39" s="1288"/>
      <c r="C39" s="1288"/>
      <c r="D39" s="1288"/>
      <c r="E39" s="77"/>
      <c r="F39" s="77"/>
      <c r="G39" s="70"/>
      <c r="H39" s="70"/>
      <c r="I39" s="78">
        <f>IF('Input Data'!$E$25&lt;3,0,IF('Input Data'!$E$25=3,0.35,IF('Input Data'!$E$25=4,0.4)))</f>
        <v>0</v>
      </c>
      <c r="J39" s="102" t="s">
        <v>2</v>
      </c>
      <c r="K39" s="126">
        <f>'Input Data'!G42</f>
        <v>0</v>
      </c>
      <c r="L39" s="109" t="s">
        <v>25</v>
      </c>
      <c r="M39" s="107">
        <f>IF('Input Data'!$E$25&gt;2,$O$19,0)</f>
        <v>0</v>
      </c>
      <c r="N39" s="103"/>
      <c r="O39" s="669">
        <f>IF('Input Data'!H42&gt;0,IF('Input Data'!$E$25&gt;2,(I39*K39/K40*M39),0),0)</f>
        <v>0</v>
      </c>
    </row>
    <row r="40" spans="1:16" x14ac:dyDescent="0.2">
      <c r="A40" s="1289"/>
      <c r="B40" s="1288"/>
      <c r="C40" s="1288"/>
      <c r="D40" s="1288"/>
      <c r="E40" s="79"/>
      <c r="F40" s="79"/>
      <c r="G40" s="70"/>
      <c r="H40" s="70"/>
      <c r="I40" s="78"/>
      <c r="J40" s="81"/>
      <c r="K40" s="103">
        <f>IF('Input Data'!E25&gt;2,$O$15,0)</f>
        <v>0</v>
      </c>
      <c r="L40" s="109"/>
      <c r="M40" s="103"/>
      <c r="N40" s="103"/>
      <c r="O40" s="669"/>
    </row>
    <row r="41" spans="1:16" ht="7.5" customHeight="1" x14ac:dyDescent="0.2">
      <c r="A41" s="80"/>
      <c r="B41" s="70"/>
      <c r="C41" s="81"/>
      <c r="D41" s="79"/>
      <c r="E41" s="79"/>
      <c r="F41" s="79"/>
      <c r="G41" s="70"/>
      <c r="H41" s="70"/>
      <c r="I41" s="78"/>
      <c r="J41" s="81"/>
      <c r="K41" s="103"/>
      <c r="L41" s="109"/>
      <c r="M41" s="103"/>
      <c r="N41" s="103"/>
      <c r="O41" s="669"/>
    </row>
    <row r="42" spans="1:16" ht="15.75" thickBot="1" x14ac:dyDescent="0.25">
      <c r="A42" s="1290" t="s">
        <v>194</v>
      </c>
      <c r="B42" s="1291"/>
      <c r="C42" s="1292"/>
      <c r="D42" s="1293"/>
      <c r="E42" s="77"/>
      <c r="F42" s="77"/>
      <c r="G42" s="82">
        <f>IF('Input Data'!$H$35&gt;0,1.25,0)</f>
        <v>0</v>
      </c>
      <c r="H42" s="77" t="s">
        <v>1</v>
      </c>
      <c r="I42" s="78">
        <f>IF('Input Data'!$E$25&lt;3,0,IF('Input Data'!$E$25=3,0.35,IF('Input Data'!$E$25=4,0.4)))</f>
        <v>0</v>
      </c>
      <c r="J42" s="102" t="s">
        <v>2</v>
      </c>
      <c r="K42" s="126">
        <f>'Input Data'!G43</f>
        <v>0</v>
      </c>
      <c r="L42" s="109" t="s">
        <v>25</v>
      </c>
      <c r="M42" s="107">
        <f>IF('Input Data'!$E$25&gt;2,$O$19,0)</f>
        <v>0</v>
      </c>
      <c r="N42" s="106"/>
      <c r="O42" s="669">
        <f>IF('Input Data'!H43&gt;0,IF('Input Data'!$E$25&gt;2,(G42*I42*K42/K43*M42),0),0)</f>
        <v>0</v>
      </c>
    </row>
    <row r="43" spans="1:16" ht="15.75" thickBot="1" x14ac:dyDescent="0.25">
      <c r="A43" s="1289"/>
      <c r="B43" s="1293"/>
      <c r="C43" s="1293"/>
      <c r="D43" s="1293"/>
      <c r="E43" s="83"/>
      <c r="F43" s="83"/>
      <c r="G43" s="70"/>
      <c r="H43" s="70"/>
      <c r="I43" s="71"/>
      <c r="J43" s="69"/>
      <c r="K43" s="103">
        <f>IF('Input Data'!H43&gt;0,$O$15,0)</f>
        <v>0</v>
      </c>
      <c r="L43" s="121"/>
      <c r="M43" s="120"/>
      <c r="N43" s="421"/>
      <c r="O43" s="672"/>
    </row>
    <row r="44" spans="1:16" ht="15.75" thickBot="1" x14ac:dyDescent="0.25">
      <c r="A44" s="72"/>
      <c r="B44" s="143"/>
      <c r="C44" s="143"/>
      <c r="D44" s="143"/>
      <c r="E44" s="143"/>
      <c r="F44" s="143"/>
      <c r="G44" s="143"/>
      <c r="H44" s="143"/>
      <c r="I44" s="443"/>
      <c r="J44" s="143"/>
      <c r="K44" s="444"/>
      <c r="L44" s="445"/>
      <c r="M44" s="446" t="s">
        <v>273</v>
      </c>
      <c r="N44" s="422"/>
      <c r="O44" s="689">
        <f>SUM(O39:O43)</f>
        <v>0</v>
      </c>
    </row>
    <row r="45" spans="1:16" ht="15.75" thickTop="1" x14ac:dyDescent="0.2">
      <c r="A45" s="89" t="s">
        <v>32</v>
      </c>
      <c r="B45" s="69"/>
      <c r="C45" s="70"/>
      <c r="D45" s="70"/>
      <c r="E45" s="70"/>
      <c r="F45" s="70"/>
      <c r="G45" s="1146">
        <f>IF('Input Data'!E25&gt;2,'Input Data'!H45/'Input Data'!H40,0)</f>
        <v>0</v>
      </c>
      <c r="H45" s="77" t="s">
        <v>1</v>
      </c>
      <c r="I45" s="71">
        <f>IF('Input Data'!$E$29="y",0.01,0)</f>
        <v>0</v>
      </c>
      <c r="J45" s="77" t="s">
        <v>1</v>
      </c>
      <c r="K45" s="78">
        <f>IF('Input Data'!$E$25&lt;3,0,IF('Input Data'!$E$25=3,0.35,IF('Input Data'!$E$25=4,0.4)))</f>
        <v>0</v>
      </c>
      <c r="L45" s="109" t="s">
        <v>25</v>
      </c>
      <c r="M45" s="120">
        <f>IF('Input Data'!E29="y",$O$16,0)</f>
        <v>0</v>
      </c>
      <c r="N45" s="106" t="s">
        <v>3</v>
      </c>
      <c r="O45" s="671">
        <f>IF('Input Data'!E25&gt;2,IF('Input Data'!$C$8="e",(G45*I45*K45*M45),0),0)</f>
        <v>0</v>
      </c>
      <c r="P45" s="18"/>
    </row>
    <row r="46" spans="1:16" ht="16.5" customHeight="1" x14ac:dyDescent="0.2">
      <c r="A46" s="89" t="s">
        <v>208</v>
      </c>
      <c r="B46" s="69"/>
      <c r="C46" s="70"/>
      <c r="D46" s="70"/>
      <c r="E46" s="70"/>
      <c r="F46" s="70"/>
      <c r="G46" s="1146">
        <f>IF('Input Data'!E25&gt;2,'Input Data'!H44/'Input Data'!H38,0)</f>
        <v>0</v>
      </c>
      <c r="H46" s="77" t="s">
        <v>1</v>
      </c>
      <c r="I46" s="85">
        <f>IF('Input Data'!$E$31="y",0.07,0)</f>
        <v>0</v>
      </c>
      <c r="J46" s="77" t="s">
        <v>1</v>
      </c>
      <c r="K46" s="78">
        <f>IF('Input Data'!$E$25&lt;3,0,IF('Input Data'!$E$25=3,0.35,IF('Input Data'!$E$25=4,0.4)))</f>
        <v>0</v>
      </c>
      <c r="L46" s="109" t="s">
        <v>25</v>
      </c>
      <c r="M46" s="103">
        <f>IF('Input Data'!$E$25&gt;2,IF('Input Data'!$E$31="Y",$O$19,0),0)</f>
        <v>0</v>
      </c>
      <c r="N46" s="106" t="s">
        <v>3</v>
      </c>
      <c r="O46" s="671">
        <f>IF('Input Data'!$C$8="e",IF('Input Data'!E25&gt;2,(G46*I46*K46*M46),0),0)</f>
        <v>0</v>
      </c>
    </row>
    <row r="47" spans="1:16" ht="9.75" customHeight="1" thickBot="1" x14ac:dyDescent="0.25">
      <c r="A47" s="68"/>
      <c r="B47" s="69"/>
      <c r="C47" s="70"/>
      <c r="D47" s="70"/>
      <c r="E47" s="70"/>
      <c r="F47" s="70"/>
      <c r="G47" s="70"/>
      <c r="H47" s="70"/>
      <c r="I47" s="82"/>
      <c r="J47" s="77"/>
      <c r="K47" s="103"/>
      <c r="L47" s="106"/>
      <c r="M47" s="120"/>
      <c r="N47" s="442"/>
      <c r="O47" s="672"/>
    </row>
    <row r="48" spans="1:16" ht="15.75" thickBot="1" x14ac:dyDescent="0.25">
      <c r="A48" s="127"/>
      <c r="B48" s="128"/>
      <c r="C48" s="128"/>
      <c r="D48" s="129"/>
      <c r="E48" s="129"/>
      <c r="F48" s="129"/>
      <c r="G48" s="130"/>
      <c r="H48" s="131"/>
      <c r="J48" s="132"/>
      <c r="K48" s="133"/>
      <c r="L48" s="133"/>
      <c r="M48" s="440" t="s">
        <v>272</v>
      </c>
      <c r="N48" s="133"/>
      <c r="O48" s="674">
        <f>IF( 'Input Data'!C8="e",IF('Input Data'!E25&lt;3,0,O44+SUM(O46:O47)),0)</f>
        <v>0</v>
      </c>
    </row>
    <row r="49" spans="1:15" ht="16.5" thickBot="1" x14ac:dyDescent="0.25">
      <c r="A49" s="169"/>
      <c r="B49" s="69"/>
      <c r="C49" s="69"/>
      <c r="D49" s="69"/>
      <c r="E49" s="69"/>
      <c r="F49" s="69"/>
      <c r="G49" s="69"/>
      <c r="H49" s="69"/>
      <c r="I49" s="179"/>
      <c r="J49" s="69"/>
      <c r="K49" s="69"/>
      <c r="L49" s="69"/>
      <c r="M49" s="503" t="s">
        <v>22</v>
      </c>
      <c r="N49" s="69"/>
      <c r="O49" s="690">
        <f>O37+O48</f>
        <v>0</v>
      </c>
    </row>
    <row r="50" spans="1:15" ht="17.25" thickTop="1" thickBot="1" x14ac:dyDescent="0.25">
      <c r="A50" s="399"/>
      <c r="B50" s="400"/>
      <c r="C50" s="400"/>
      <c r="D50" s="400"/>
      <c r="E50" s="400"/>
      <c r="F50" s="400"/>
      <c r="G50" s="401" t="s">
        <v>246</v>
      </c>
      <c r="H50" s="400"/>
      <c r="I50" s="404"/>
      <c r="J50" s="400"/>
      <c r="K50" s="504"/>
      <c r="L50" s="400"/>
      <c r="M50" s="455">
        <f>'Input Data'!$D$20</f>
        <v>1</v>
      </c>
      <c r="N50" s="402" t="s">
        <v>247</v>
      </c>
      <c r="O50" s="691">
        <f>M50*O49</f>
        <v>0</v>
      </c>
    </row>
    <row r="51" spans="1:15" ht="21" customHeight="1" thickTop="1" thickBot="1" x14ac:dyDescent="0.25">
      <c r="A51" s="399"/>
      <c r="B51" s="400"/>
      <c r="C51" s="400"/>
      <c r="D51" s="400"/>
      <c r="E51" s="400"/>
      <c r="F51" s="400"/>
      <c r="G51" s="401"/>
      <c r="H51" s="400"/>
      <c r="I51" s="695"/>
      <c r="J51" s="400"/>
      <c r="K51" s="504"/>
      <c r="L51" s="400"/>
      <c r="M51" s="720" t="s">
        <v>300</v>
      </c>
      <c r="N51" s="402"/>
      <c r="O51" s="698">
        <f>'Input Data'!F9*'Input Data'!H9</f>
        <v>0</v>
      </c>
    </row>
    <row r="52" spans="1:15" ht="18.75" thickTop="1" x14ac:dyDescent="0.2">
      <c r="A52" s="76" t="s">
        <v>192</v>
      </c>
      <c r="B52" s="69"/>
      <c r="C52" s="69"/>
      <c r="D52" s="69"/>
      <c r="E52" s="69"/>
      <c r="F52" s="69"/>
      <c r="G52" s="69"/>
      <c r="H52" s="176"/>
      <c r="I52" s="177"/>
      <c r="J52" s="136"/>
      <c r="K52" s="69"/>
      <c r="L52" s="139"/>
      <c r="M52" s="69"/>
      <c r="N52" s="139"/>
      <c r="O52" s="671"/>
    </row>
    <row r="53" spans="1:15" x14ac:dyDescent="0.2">
      <c r="A53" s="86" t="s">
        <v>206</v>
      </c>
      <c r="B53" s="134"/>
      <c r="C53" s="134"/>
      <c r="D53" s="134"/>
      <c r="E53" s="134"/>
      <c r="F53" s="134"/>
      <c r="G53" s="134"/>
      <c r="H53" s="135" t="s">
        <v>244</v>
      </c>
      <c r="J53" s="136"/>
      <c r="K53" s="137" t="s">
        <v>7</v>
      </c>
      <c r="L53" s="69"/>
      <c r="M53" s="137" t="s">
        <v>123</v>
      </c>
      <c r="N53" s="138" t="s">
        <v>114</v>
      </c>
      <c r="O53" s="671">
        <f>'Time Based'!H21</f>
        <v>0</v>
      </c>
    </row>
    <row r="54" spans="1:15" x14ac:dyDescent="0.2">
      <c r="A54" s="68" t="s">
        <v>124</v>
      </c>
      <c r="B54" s="69"/>
      <c r="C54" s="70">
        <f>IF('Input Data'!D27="Y",0.7,1)</f>
        <v>1</v>
      </c>
      <c r="D54" s="70" t="s">
        <v>25</v>
      </c>
      <c r="E54" s="71">
        <f>IF('Input Data'!E30="Y",0.06,0)</f>
        <v>0</v>
      </c>
      <c r="F54" s="77" t="s">
        <v>1</v>
      </c>
      <c r="G54" s="742">
        <f>IF('Input Data'!E30="y",IF('Input Data'!$E$25=1,Scales!$L$4,IF('Input Data'!$E$25=2,Scales!$L$5,IF('Input Data'!$E$25=3,0.95,IF('Input Data'!$E$25=4,1)))),0)</f>
        <v>0</v>
      </c>
      <c r="H54" s="102" t="s">
        <v>2</v>
      </c>
      <c r="I54" s="150">
        <f>IF('Input Data'!E30="Y",$O$17,0)</f>
        <v>0</v>
      </c>
      <c r="J54" s="170" t="s">
        <v>114</v>
      </c>
      <c r="K54" s="171">
        <f>IF('Input Data'!$E$30="y",(C54*E54*G54*I54),0)</f>
        <v>0</v>
      </c>
      <c r="L54" s="69"/>
      <c r="M54" s="137" t="s">
        <v>123</v>
      </c>
      <c r="N54" s="138" t="s">
        <v>114</v>
      </c>
      <c r="O54" s="671">
        <f>IF('Input Data'!$E$30="Y",IF('Time Based'!$H$36&lt;$K$54,'Time Based'!$H$36,$K$54),0)</f>
        <v>0</v>
      </c>
    </row>
    <row r="55" spans="1:15" x14ac:dyDescent="0.2">
      <c r="A55" s="68" t="s">
        <v>222</v>
      </c>
      <c r="B55" s="403" t="s">
        <v>250</v>
      </c>
      <c r="C55" s="71"/>
      <c r="D55" s="77"/>
      <c r="E55" s="77"/>
      <c r="F55" s="77"/>
      <c r="G55" s="101"/>
      <c r="H55" s="102"/>
      <c r="I55" s="150" t="s">
        <v>224</v>
      </c>
      <c r="J55" s="170"/>
      <c r="K55" s="171"/>
      <c r="L55" s="69"/>
      <c r="M55" s="137" t="s">
        <v>123</v>
      </c>
      <c r="N55" s="138"/>
      <c r="O55" s="671">
        <f>'Travelling &amp; Subsistance'!I17</f>
        <v>0</v>
      </c>
    </row>
    <row r="56" spans="1:15" ht="15.75" thickBot="1" x14ac:dyDescent="0.25">
      <c r="A56" s="68" t="s">
        <v>223</v>
      </c>
      <c r="B56" s="69"/>
      <c r="C56" s="69"/>
      <c r="D56" s="69"/>
      <c r="E56" s="69"/>
      <c r="F56" s="69"/>
      <c r="G56" s="69"/>
      <c r="H56" s="69"/>
      <c r="I56" s="139" t="s">
        <v>50</v>
      </c>
      <c r="J56" s="136"/>
      <c r="K56" s="128"/>
      <c r="L56" s="128"/>
      <c r="M56" s="140" t="s">
        <v>123</v>
      </c>
      <c r="N56" s="141" t="s">
        <v>114</v>
      </c>
      <c r="O56" s="672">
        <f>'Time Based'!H72</f>
        <v>0</v>
      </c>
    </row>
    <row r="57" spans="1:15" ht="15.75" thickBot="1" x14ac:dyDescent="0.25">
      <c r="A57" s="142"/>
      <c r="B57" s="143"/>
      <c r="C57" s="143"/>
      <c r="D57" s="73"/>
      <c r="E57" s="73"/>
      <c r="F57" s="73"/>
      <c r="G57" s="73"/>
      <c r="H57" s="144"/>
      <c r="I57" s="145"/>
      <c r="J57" s="146"/>
      <c r="K57" s="145"/>
      <c r="L57" s="73"/>
      <c r="M57" s="501" t="s">
        <v>274</v>
      </c>
      <c r="N57" s="148"/>
      <c r="O57" s="673">
        <f>SUM(O53:O56)</f>
        <v>0</v>
      </c>
    </row>
    <row r="58" spans="1:15" ht="18.75" thickTop="1" x14ac:dyDescent="0.2">
      <c r="A58" s="76" t="s">
        <v>191</v>
      </c>
      <c r="B58" s="69"/>
      <c r="C58" s="69"/>
      <c r="D58" s="69"/>
      <c r="E58" s="69"/>
      <c r="F58" s="69"/>
      <c r="G58" s="69"/>
      <c r="H58" s="69"/>
      <c r="I58" s="69"/>
      <c r="J58" s="69"/>
      <c r="K58" s="69"/>
      <c r="L58" s="69"/>
      <c r="M58" s="149"/>
      <c r="N58" s="150"/>
      <c r="O58" s="671"/>
    </row>
    <row r="59" spans="1:15" x14ac:dyDescent="0.2">
      <c r="A59" s="68" t="s">
        <v>143</v>
      </c>
      <c r="B59" s="69"/>
      <c r="C59" s="403" t="s">
        <v>250</v>
      </c>
      <c r="D59" s="69"/>
      <c r="E59" s="69"/>
      <c r="F59" s="69"/>
      <c r="G59" s="69"/>
      <c r="H59" s="69"/>
      <c r="I59" s="69"/>
      <c r="J59" s="69"/>
      <c r="K59" s="139"/>
      <c r="L59" s="69"/>
      <c r="M59" s="70"/>
      <c r="N59" s="70"/>
      <c r="O59" s="678">
        <f>'Travelling &amp; Subsistance'!I59</f>
        <v>0</v>
      </c>
    </row>
    <row r="60" spans="1:15" x14ac:dyDescent="0.2">
      <c r="A60" s="68" t="s">
        <v>94</v>
      </c>
      <c r="B60" s="69"/>
      <c r="C60" s="69"/>
      <c r="D60" s="69"/>
      <c r="E60" s="69"/>
      <c r="F60" s="69"/>
      <c r="G60" s="69"/>
      <c r="H60" s="69"/>
      <c r="I60" s="69"/>
      <c r="J60" s="69"/>
      <c r="K60" s="139"/>
      <c r="L60" s="69"/>
      <c r="M60" s="70"/>
      <c r="N60" s="70"/>
      <c r="O60" s="678">
        <f>'Typing, Duplicating, &amp; Printing'!I57</f>
        <v>0</v>
      </c>
    </row>
    <row r="61" spans="1:15" ht="15.75" thickBot="1" x14ac:dyDescent="0.25">
      <c r="A61" s="68" t="s">
        <v>95</v>
      </c>
      <c r="B61" s="69"/>
      <c r="C61" s="69"/>
      <c r="D61" s="69"/>
      <c r="E61" s="69"/>
      <c r="F61" s="69"/>
      <c r="G61" s="69"/>
      <c r="H61" s="69"/>
      <c r="I61" s="69"/>
      <c r="J61" s="69"/>
      <c r="K61" s="139"/>
      <c r="L61" s="128"/>
      <c r="M61" s="151"/>
      <c r="N61" s="151"/>
      <c r="O61" s="679">
        <f>'Site staff &amp; Other'!H59</f>
        <v>0</v>
      </c>
    </row>
    <row r="62" spans="1:15" ht="15.75" thickBot="1" x14ac:dyDescent="0.25">
      <c r="A62" s="142"/>
      <c r="B62" s="73"/>
      <c r="C62" s="73"/>
      <c r="D62" s="73"/>
      <c r="E62" s="73"/>
      <c r="F62" s="73"/>
      <c r="G62" s="73"/>
      <c r="H62" s="152"/>
      <c r="I62" s="143"/>
      <c r="J62" s="73"/>
      <c r="K62" s="181"/>
      <c r="L62" s="178"/>
      <c r="M62" s="505" t="s">
        <v>275</v>
      </c>
      <c r="N62" s="143"/>
      <c r="O62" s="692">
        <f>SUM(O59:O61)</f>
        <v>0</v>
      </c>
    </row>
    <row r="63" spans="1:15" ht="15.75" thickTop="1" x14ac:dyDescent="0.2">
      <c r="A63" s="153"/>
      <c r="B63" s="154"/>
      <c r="C63" s="154"/>
      <c r="D63" s="69"/>
      <c r="E63" s="69"/>
      <c r="F63" s="69"/>
      <c r="G63" s="69"/>
      <c r="H63" s="69"/>
      <c r="I63" s="406"/>
      <c r="J63" s="407"/>
      <c r="K63" s="407"/>
      <c r="L63" s="407"/>
      <c r="M63" s="506" t="s">
        <v>276</v>
      </c>
      <c r="N63" s="407"/>
      <c r="O63" s="693">
        <f>O50-O51+O57+O62</f>
        <v>0</v>
      </c>
    </row>
    <row r="64" spans="1:15" ht="15.75" thickBot="1" x14ac:dyDescent="0.25">
      <c r="A64" s="68"/>
      <c r="B64" s="69"/>
      <c r="C64" s="69"/>
      <c r="D64" s="69"/>
      <c r="E64" s="69"/>
      <c r="F64" s="69"/>
      <c r="G64" s="70"/>
      <c r="H64" s="70"/>
      <c r="I64" s="137"/>
      <c r="J64" s="70"/>
      <c r="K64" s="70"/>
      <c r="L64" s="69"/>
      <c r="M64" s="137" t="s">
        <v>113</v>
      </c>
      <c r="N64" s="69"/>
      <c r="O64" s="694">
        <f>ROUND(('Previous Payments'!K42),2)</f>
        <v>0</v>
      </c>
    </row>
    <row r="65" spans="1:15" ht="22.5" customHeight="1" thickBot="1" x14ac:dyDescent="0.25">
      <c r="A65" s="68"/>
      <c r="B65" s="69"/>
      <c r="C65" s="73"/>
      <c r="D65" s="69"/>
      <c r="E65" s="69"/>
      <c r="F65" s="69"/>
      <c r="G65" s="156"/>
      <c r="H65" s="182"/>
      <c r="I65" s="1301" t="str">
        <f>IF($O$63&lt;$O$64,"OVERPAID BY (Ecl Tax)",IF($O$63&gt;$O$64,"FEES NOW DUE EXCLUDING VAT &amp; NON TAXABLE AMOUNT",""))</f>
        <v/>
      </c>
      <c r="J65" s="1302"/>
      <c r="K65" s="1302"/>
      <c r="L65" s="1302"/>
      <c r="M65" s="1302"/>
      <c r="N65" s="1302"/>
      <c r="O65" s="683">
        <f>O63-O64</f>
        <v>0</v>
      </c>
    </row>
    <row r="66" spans="1:15" ht="15.75" thickTop="1" x14ac:dyDescent="0.2">
      <c r="A66" s="153"/>
      <c r="B66" s="154"/>
      <c r="C66" s="69"/>
      <c r="D66" s="154"/>
      <c r="E66" s="1281" t="s">
        <v>0</v>
      </c>
      <c r="F66" s="1282"/>
      <c r="G66" s="1282"/>
      <c r="H66" s="1282"/>
      <c r="I66" s="158">
        <v>0.14000000000000001</v>
      </c>
      <c r="J66" s="70" t="s">
        <v>23</v>
      </c>
      <c r="K66" s="159">
        <f>IF('Input Data'!C15="none",0,O65)</f>
        <v>0</v>
      </c>
      <c r="L66" s="154"/>
      <c r="M66" s="154"/>
      <c r="N66" s="154"/>
      <c r="O66" s="684">
        <f>IF('Input Data'!C15="none",0,I66*K66)</f>
        <v>0</v>
      </c>
    </row>
    <row r="67" spans="1:15" x14ac:dyDescent="0.2">
      <c r="A67" s="68"/>
      <c r="B67" s="69"/>
      <c r="C67" s="69"/>
      <c r="D67" s="156"/>
      <c r="E67" s="156"/>
      <c r="F67" s="156"/>
      <c r="G67" s="139"/>
      <c r="H67" s="160"/>
      <c r="I67" s="88"/>
      <c r="J67" s="161" t="s">
        <v>145</v>
      </c>
      <c r="K67" s="84"/>
      <c r="L67" s="162"/>
      <c r="M67" s="163"/>
      <c r="N67" s="164"/>
      <c r="O67" s="685">
        <f>'Non Taxable'!I20</f>
        <v>0</v>
      </c>
    </row>
    <row r="68" spans="1:15" ht="22.5" customHeight="1" thickBot="1" x14ac:dyDescent="0.25">
      <c r="A68" s="165"/>
      <c r="B68" s="166"/>
      <c r="C68" s="166"/>
      <c r="D68" s="166"/>
      <c r="E68" s="166"/>
      <c r="F68" s="166"/>
      <c r="G68" s="166"/>
      <c r="H68" s="167"/>
      <c r="I68" s="1303" t="str">
        <f>IF($O$63&lt;$O$64,"AMOUNT TO BE RECOVERED (Incl VAT)",IF($O$63&gt;$O$64,"FEES NOW DUE INCLUDING VAT &amp; NON TAXABLE AMOUNT",""))</f>
        <v/>
      </c>
      <c r="J68" s="1304"/>
      <c r="K68" s="1304"/>
      <c r="L68" s="1304"/>
      <c r="M68" s="1304"/>
      <c r="N68" s="1304"/>
      <c r="O68" s="741">
        <f>O65+O66+O67</f>
        <v>0</v>
      </c>
    </row>
    <row r="69" spans="1:15" ht="15.75" thickTop="1" x14ac:dyDescent="0.2">
      <c r="A69" s="462" t="s">
        <v>26</v>
      </c>
      <c r="B69" s="463"/>
      <c r="C69" s="464"/>
      <c r="D69" s="464"/>
      <c r="E69" s="464"/>
      <c r="F69" s="464"/>
      <c r="G69" s="464"/>
      <c r="H69" s="464"/>
      <c r="I69" s="465" t="s">
        <v>9</v>
      </c>
      <c r="J69" s="464"/>
      <c r="K69" s="463"/>
      <c r="L69" s="464"/>
      <c r="M69" s="464"/>
      <c r="N69" s="464"/>
      <c r="O69" s="466"/>
    </row>
    <row r="70" spans="1:15" x14ac:dyDescent="0.2">
      <c r="A70" s="462" t="s">
        <v>127</v>
      </c>
      <c r="B70" s="464"/>
      <c r="C70" s="464"/>
      <c r="D70" s="464"/>
      <c r="E70" s="464"/>
      <c r="F70" s="464"/>
      <c r="G70" s="464"/>
      <c r="H70" s="464"/>
      <c r="I70" s="464"/>
      <c r="J70" s="464"/>
      <c r="K70" s="464"/>
      <c r="L70" s="464"/>
      <c r="M70" s="464"/>
      <c r="N70" s="464"/>
      <c r="O70" s="466"/>
    </row>
    <row r="71" spans="1:15" x14ac:dyDescent="0.2">
      <c r="A71" s="462" t="s">
        <v>24</v>
      </c>
      <c r="B71" s="467"/>
      <c r="C71" s="467"/>
      <c r="D71" s="467"/>
      <c r="E71" s="467"/>
      <c r="F71" s="467"/>
      <c r="G71" s="467"/>
      <c r="H71" s="467"/>
      <c r="I71" s="467"/>
      <c r="J71" s="463"/>
      <c r="K71" s="463"/>
      <c r="L71" s="463"/>
      <c r="M71" s="463"/>
      <c r="N71" s="463"/>
      <c r="O71" s="468"/>
    </row>
    <row r="72" spans="1:15" x14ac:dyDescent="0.2">
      <c r="A72" s="469"/>
      <c r="B72" s="470"/>
      <c r="C72" s="470"/>
      <c r="D72" s="470"/>
      <c r="E72" s="470"/>
      <c r="F72" s="470"/>
      <c r="G72" s="470"/>
      <c r="H72" s="470"/>
      <c r="I72" s="470"/>
      <c r="J72" s="470"/>
      <c r="K72" s="470"/>
      <c r="L72" s="470"/>
      <c r="M72" s="470"/>
      <c r="N72" s="470"/>
      <c r="O72" s="471"/>
    </row>
    <row r="73" spans="1:15" x14ac:dyDescent="0.2">
      <c r="A73" s="469"/>
      <c r="B73" s="463"/>
      <c r="C73" s="463"/>
      <c r="D73" s="463"/>
      <c r="E73" s="463"/>
      <c r="F73" s="463"/>
      <c r="G73" s="463"/>
      <c r="H73" s="463"/>
      <c r="I73" s="463"/>
      <c r="J73" s="463"/>
      <c r="K73" s="463"/>
      <c r="L73" s="463"/>
      <c r="M73" s="463"/>
      <c r="N73" s="463"/>
      <c r="O73" s="468"/>
    </row>
    <row r="74" spans="1:15" x14ac:dyDescent="0.2">
      <c r="A74" s="462" t="s">
        <v>133</v>
      </c>
      <c r="B74" s="472"/>
      <c r="C74" s="472"/>
      <c r="D74" s="472"/>
      <c r="E74" s="472"/>
      <c r="F74" s="472"/>
      <c r="G74" s="472"/>
      <c r="H74" s="472"/>
      <c r="I74" s="473" t="s">
        <v>28</v>
      </c>
      <c r="J74" s="472"/>
      <c r="K74" s="472"/>
      <c r="L74" s="474"/>
      <c r="M74" s="474"/>
      <c r="N74" s="472"/>
      <c r="O74" s="475"/>
    </row>
    <row r="75" spans="1:15" ht="15.75" thickBot="1" x14ac:dyDescent="0.25">
      <c r="A75" s="476"/>
      <c r="B75" s="477" t="s">
        <v>29</v>
      </c>
      <c r="C75" s="1279">
        <f>'Input Data'!D12</f>
        <v>0</v>
      </c>
      <c r="D75" s="1279"/>
      <c r="E75" s="1279"/>
      <c r="F75" s="1279"/>
      <c r="G75" s="1279"/>
      <c r="H75" s="1279"/>
      <c r="I75" s="1279"/>
      <c r="J75" s="1279"/>
      <c r="K75" s="1279"/>
      <c r="L75" s="477"/>
      <c r="M75" s="477"/>
      <c r="N75" s="477"/>
      <c r="O75" s="478"/>
    </row>
    <row r="76" spans="1:15" ht="15.75" thickTop="1" x14ac:dyDescent="0.2"/>
  </sheetData>
  <sheetProtection password="CD4C" sheet="1" objects="1" scenarios="1" formatCells="0" formatColumns="0" formatRows="0"/>
  <mergeCells count="36">
    <mergeCell ref="C75:K75"/>
    <mergeCell ref="L12:N12"/>
    <mergeCell ref="E66:H66"/>
    <mergeCell ref="A28:D29"/>
    <mergeCell ref="A31:D32"/>
    <mergeCell ref="A39:D40"/>
    <mergeCell ref="A42:D43"/>
    <mergeCell ref="A22:E23"/>
    <mergeCell ref="A25:D26"/>
    <mergeCell ref="C14:G14"/>
    <mergeCell ref="M14:O14"/>
    <mergeCell ref="I65:N65"/>
    <mergeCell ref="I68:N68"/>
    <mergeCell ref="A16:G16"/>
    <mergeCell ref="J16:N16"/>
    <mergeCell ref="I15:N15"/>
    <mergeCell ref="C13:G13"/>
    <mergeCell ref="L13:M13"/>
    <mergeCell ref="B7:I7"/>
    <mergeCell ref="M7:N7"/>
    <mergeCell ref="C8:G8"/>
    <mergeCell ref="L8:N8"/>
    <mergeCell ref="C9:G9"/>
    <mergeCell ref="L9:M9"/>
    <mergeCell ref="C10:G10"/>
    <mergeCell ref="C11:G11"/>
    <mergeCell ref="L11:O11"/>
    <mergeCell ref="C12:G12"/>
    <mergeCell ref="J12:K12"/>
    <mergeCell ref="C4:O4"/>
    <mergeCell ref="C5:O5"/>
    <mergeCell ref="C6:F6"/>
    <mergeCell ref="I1:O1"/>
    <mergeCell ref="D1:G1"/>
    <mergeCell ref="I2:O2"/>
    <mergeCell ref="A1:C2"/>
  </mergeCells>
  <phoneticPr fontId="72" type="noConversion"/>
  <printOptions horizontalCentered="1"/>
  <pageMargins left="0.74803149606299213" right="0.74803149606299213" top="0.78740157480314965" bottom="0.78740157480314965" header="0.51181102362204722" footer="0.51181102362204722"/>
  <pageSetup paperSize="9"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O70"/>
  <sheetViews>
    <sheetView zoomScale="70" zoomScaleNormal="70" zoomScaleSheetLayoutView="75" workbookViewId="0">
      <selection activeCell="B3" sqref="B3"/>
    </sheetView>
  </sheetViews>
  <sheetFormatPr defaultRowHeight="15" x14ac:dyDescent="0.2"/>
  <cols>
    <col min="1" max="1" width="14.6640625" customWidth="1"/>
    <col min="2" max="2" width="22.5546875" customWidth="1"/>
    <col min="5" max="5" width="4.44140625" customWidth="1"/>
    <col min="6" max="6" width="2.88671875" customWidth="1"/>
    <col min="7" max="8" width="4.44140625" customWidth="1"/>
    <col min="9" max="9" width="10.21875" customWidth="1"/>
    <col min="10" max="10" width="3.88671875" customWidth="1"/>
    <col min="11" max="11" width="18.109375" customWidth="1"/>
    <col min="12" max="12" width="5.33203125" customWidth="1"/>
    <col min="13" max="13" width="12.88671875" customWidth="1"/>
    <col min="14" max="14" width="5.77734375" customWidth="1"/>
    <col min="15" max="15" width="14.5546875" customWidth="1"/>
  </cols>
  <sheetData>
    <row r="1" spans="1:15" ht="51" customHeight="1" thickTop="1" x14ac:dyDescent="0.2">
      <c r="A1" s="1314" t="s">
        <v>301</v>
      </c>
      <c r="B1" s="1315"/>
      <c r="C1" s="3"/>
      <c r="D1" s="1248" t="s">
        <v>132</v>
      </c>
      <c r="E1" s="1248"/>
      <c r="F1" s="1248"/>
      <c r="G1" s="1326"/>
      <c r="H1" s="98"/>
      <c r="I1" s="1318" t="s">
        <v>183</v>
      </c>
      <c r="J1" s="1319"/>
      <c r="K1" s="1319"/>
      <c r="L1" s="1320"/>
      <c r="M1" s="1321"/>
      <c r="N1" s="1321"/>
      <c r="O1" s="1322"/>
    </row>
    <row r="2" spans="1:15" ht="26.25" customHeight="1" x14ac:dyDescent="0.2">
      <c r="A2" s="1316"/>
      <c r="B2" s="1317"/>
      <c r="C2" s="2"/>
      <c r="D2" s="2"/>
      <c r="E2" s="94"/>
      <c r="F2" s="1327"/>
      <c r="G2" s="1328"/>
      <c r="H2" s="1328"/>
      <c r="I2" s="1329" t="str">
        <f>'Input Data'!E3</f>
        <v>BUILDING PROJECT: 2009 FEES</v>
      </c>
      <c r="J2" s="1330"/>
      <c r="K2" s="1330"/>
      <c r="L2" s="1330"/>
      <c r="M2" s="1195"/>
      <c r="N2" s="1195"/>
      <c r="O2" s="1196"/>
    </row>
    <row r="3" spans="1:15" ht="21.75" customHeight="1" x14ac:dyDescent="0.2">
      <c r="A3" s="452"/>
      <c r="B3" s="92"/>
      <c r="C3" s="92"/>
      <c r="D3" s="92"/>
      <c r="E3" s="92"/>
      <c r="F3" s="1328"/>
      <c r="G3" s="1328"/>
      <c r="H3" s="1328"/>
      <c r="I3" s="94"/>
      <c r="J3" s="92"/>
      <c r="K3" s="92"/>
      <c r="M3" s="92"/>
      <c r="N3" s="639" t="str">
        <f>'Input Data'!H4</f>
        <v>Version 3.7  2012-10</v>
      </c>
      <c r="O3" s="96"/>
    </row>
    <row r="4" spans="1:15" x14ac:dyDescent="0.2">
      <c r="A4" s="452"/>
      <c r="B4" s="168" t="s">
        <v>20</v>
      </c>
      <c r="C4" s="1325">
        <f>'Input Data'!$D$10</f>
        <v>0</v>
      </c>
      <c r="D4" s="1160"/>
      <c r="E4" s="1160"/>
      <c r="F4" s="1160"/>
      <c r="G4" s="1160"/>
      <c r="H4" s="1160"/>
      <c r="I4" s="1160"/>
      <c r="J4" s="1160"/>
      <c r="K4" s="1160"/>
      <c r="L4" s="1160"/>
      <c r="M4" s="1160"/>
      <c r="N4" s="1160"/>
      <c r="O4" s="453"/>
    </row>
    <row r="5" spans="1:15" x14ac:dyDescent="0.2">
      <c r="A5" s="452"/>
      <c r="B5" s="439"/>
      <c r="C5" s="1325">
        <f>'Input Data'!$D$11</f>
        <v>0</v>
      </c>
      <c r="D5" s="1160"/>
      <c r="E5" s="1160"/>
      <c r="F5" s="1160"/>
      <c r="G5" s="1160"/>
      <c r="H5" s="1160"/>
      <c r="I5" s="1160"/>
      <c r="J5" s="1160"/>
      <c r="K5" s="1160"/>
      <c r="L5" s="1160"/>
      <c r="M5" s="1160"/>
      <c r="N5" s="1160"/>
      <c r="O5" s="453"/>
    </row>
    <row r="6" spans="1:15" x14ac:dyDescent="0.2">
      <c r="A6" s="452"/>
      <c r="B6" s="168" t="s">
        <v>498</v>
      </c>
      <c r="C6" s="781">
        <f>'Input Data'!$D$12</f>
        <v>0</v>
      </c>
      <c r="D6" s="1139"/>
      <c r="E6" s="1139"/>
      <c r="F6" s="1139"/>
      <c r="G6" s="1139"/>
      <c r="H6" s="480"/>
      <c r="I6" s="480"/>
      <c r="J6" s="480"/>
      <c r="K6" s="480"/>
      <c r="L6" s="480"/>
      <c r="M6" s="480"/>
      <c r="N6" s="502"/>
      <c r="O6" s="453"/>
    </row>
    <row r="7" spans="1:15" ht="15.75" thickBot="1" x14ac:dyDescent="0.25">
      <c r="A7" s="1140" t="s">
        <v>18</v>
      </c>
      <c r="B7" s="1261">
        <f>'Input Data'!$D$13</f>
        <v>0</v>
      </c>
      <c r="C7" s="1262"/>
      <c r="D7" s="1262"/>
      <c r="E7" s="1262"/>
      <c r="F7" s="1262"/>
      <c r="G7" s="1262"/>
      <c r="H7" s="1262"/>
      <c r="I7" s="1262"/>
      <c r="J7" s="62" t="s">
        <v>184</v>
      </c>
      <c r="K7" s="65">
        <f>'Input Data'!D14</f>
        <v>0</v>
      </c>
      <c r="L7" s="62" t="s">
        <v>185</v>
      </c>
      <c r="M7" s="1323">
        <f>'Input Data'!F14</f>
        <v>0</v>
      </c>
      <c r="N7" s="1324"/>
      <c r="O7" s="779">
        <f>'Input Data'!H14</f>
        <v>0</v>
      </c>
    </row>
    <row r="8" spans="1:15" ht="15.75" thickTop="1" x14ac:dyDescent="0.2">
      <c r="A8" s="1331" t="s">
        <v>177</v>
      </c>
      <c r="B8" s="1332"/>
      <c r="C8" s="1265">
        <f>'Input Data'!F5</f>
        <v>0</v>
      </c>
      <c r="D8" s="1333"/>
      <c r="E8" s="1333"/>
      <c r="F8" s="1333"/>
      <c r="G8" s="1333"/>
      <c r="H8" s="172" t="s">
        <v>184</v>
      </c>
      <c r="I8" s="64">
        <f>'Input Data'!F6</f>
        <v>0</v>
      </c>
      <c r="J8" s="99" t="s">
        <v>178</v>
      </c>
      <c r="K8" s="92"/>
      <c r="L8" s="1334">
        <f>'Input Data'!D5</f>
        <v>0</v>
      </c>
      <c r="M8" s="1335"/>
      <c r="N8" s="1335"/>
      <c r="O8" s="96"/>
    </row>
    <row r="9" spans="1:15" x14ac:dyDescent="0.2">
      <c r="A9" s="519"/>
      <c r="B9" s="520"/>
      <c r="C9" s="518"/>
      <c r="D9" s="521"/>
      <c r="E9" s="521"/>
      <c r="F9" s="521"/>
      <c r="G9" s="521"/>
      <c r="H9" s="172"/>
      <c r="I9" s="64"/>
      <c r="J9" s="99"/>
      <c r="K9" s="92"/>
      <c r="L9" s="522"/>
      <c r="M9" s="64"/>
      <c r="N9" s="64"/>
      <c r="O9" s="96"/>
    </row>
    <row r="10" spans="1:15" x14ac:dyDescent="0.2">
      <c r="A10" s="41" t="s">
        <v>111</v>
      </c>
      <c r="B10" s="23"/>
      <c r="C10" s="1270">
        <f>'Input Data'!D15</f>
        <v>0</v>
      </c>
      <c r="D10" s="1260"/>
      <c r="E10" s="1260"/>
      <c r="F10" s="1260"/>
      <c r="G10" s="1260"/>
      <c r="H10" s="25" t="s">
        <v>205</v>
      </c>
      <c r="I10" s="64">
        <f>'Input Data'!F7</f>
        <v>0</v>
      </c>
      <c r="J10" s="99" t="s">
        <v>179</v>
      </c>
      <c r="K10" s="92"/>
      <c r="L10" s="1336">
        <f>'Input Data'!D6</f>
        <v>0</v>
      </c>
      <c r="M10" s="1271"/>
      <c r="N10" s="1271"/>
      <c r="O10" s="40"/>
    </row>
    <row r="11" spans="1:15" x14ac:dyDescent="0.2">
      <c r="A11" s="38" t="s">
        <v>173</v>
      </c>
      <c r="B11" s="92"/>
      <c r="C11" s="1273">
        <f>'Input Data'!D16</f>
        <v>0</v>
      </c>
      <c r="D11" s="1260"/>
      <c r="E11" s="1260"/>
      <c r="F11" s="1260"/>
      <c r="G11" s="1260"/>
      <c r="H11" s="92"/>
      <c r="I11" s="39"/>
      <c r="J11" s="25" t="s">
        <v>19</v>
      </c>
      <c r="K11" s="23"/>
      <c r="L11" s="39"/>
      <c r="M11" s="1138">
        <f>'Input Data'!$D$22</f>
        <v>0</v>
      </c>
      <c r="O11" s="40"/>
    </row>
    <row r="12" spans="1:15" x14ac:dyDescent="0.2">
      <c r="A12" s="41" t="s">
        <v>117</v>
      </c>
      <c r="B12" s="23"/>
      <c r="C12" s="1274">
        <f>'Input Data'!D23</f>
        <v>0</v>
      </c>
      <c r="D12" s="1274"/>
      <c r="E12" s="1274"/>
      <c r="F12" s="1274"/>
      <c r="G12" s="1274"/>
      <c r="H12" s="39"/>
      <c r="I12" s="39"/>
      <c r="J12" s="42" t="s">
        <v>118</v>
      </c>
      <c r="K12" s="23"/>
      <c r="L12" s="1275" t="str">
        <f>'Input Data'!$D$25</f>
        <v>PRELIMINARY DESIGN</v>
      </c>
      <c r="M12" s="1258"/>
      <c r="N12" s="1258"/>
      <c r="O12" s="1276"/>
    </row>
    <row r="13" spans="1:15" x14ac:dyDescent="0.2">
      <c r="A13" s="41" t="s">
        <v>33</v>
      </c>
      <c r="B13" s="23"/>
      <c r="C13" s="1312">
        <f>'Input Data'!$D$17</f>
        <v>0</v>
      </c>
      <c r="D13" s="1313"/>
      <c r="E13" s="1313"/>
      <c r="F13" s="1313"/>
      <c r="G13" s="1313"/>
      <c r="H13" s="44"/>
      <c r="I13" s="44"/>
      <c r="J13" s="1278" t="s">
        <v>147</v>
      </c>
      <c r="K13" s="1258"/>
      <c r="L13" s="1339">
        <f>'Input Data'!D21</f>
        <v>0</v>
      </c>
      <c r="M13" s="1339"/>
      <c r="N13" s="39"/>
      <c r="O13" s="43"/>
    </row>
    <row r="14" spans="1:15" x14ac:dyDescent="0.2">
      <c r="A14" s="41" t="s">
        <v>34</v>
      </c>
      <c r="B14" s="23"/>
      <c r="C14" s="1257" t="str">
        <f>'Input Data'!$D$19</f>
        <v>TIME BASED FEES</v>
      </c>
      <c r="D14" s="1260"/>
      <c r="E14" s="1260"/>
      <c r="F14" s="1260"/>
      <c r="G14" s="1260"/>
      <c r="H14" s="45"/>
      <c r="I14" s="39"/>
      <c r="J14" s="25" t="s">
        <v>21</v>
      </c>
      <c r="K14" s="23"/>
      <c r="L14" s="1259">
        <f>'Input Data'!$D$24</f>
        <v>0</v>
      </c>
      <c r="M14" s="1260"/>
      <c r="N14" s="39"/>
      <c r="O14" s="40"/>
    </row>
    <row r="15" spans="1:15" ht="15.75" thickBot="1" x14ac:dyDescent="0.25">
      <c r="A15" s="46" t="s">
        <v>128</v>
      </c>
      <c r="B15" s="21"/>
      <c r="C15" s="1296" t="str">
        <f>IF('Input Data'!$C$8="b", "BUILDING PROJECT","USE OTHER INVOICE")</f>
        <v>BUILDING PROJECT</v>
      </c>
      <c r="D15" s="1299"/>
      <c r="E15" s="1299"/>
      <c r="F15" s="1299"/>
      <c r="G15" s="1299"/>
      <c r="H15" s="47"/>
      <c r="I15" s="29"/>
      <c r="J15" s="48" t="s">
        <v>119</v>
      </c>
      <c r="K15" s="21"/>
      <c r="L15" s="49" t="s">
        <v>120</v>
      </c>
      <c r="M15" s="1298">
        <f>'Input Data'!D7</f>
        <v>0</v>
      </c>
      <c r="N15" s="1299"/>
      <c r="O15" s="1300"/>
    </row>
    <row r="16" spans="1:15" ht="19.5" customHeight="1" thickTop="1" thickBot="1" x14ac:dyDescent="0.25">
      <c r="A16" s="1340"/>
      <c r="B16" s="1341"/>
      <c r="C16" s="1341"/>
      <c r="D16" s="1341"/>
      <c r="E16" s="1341"/>
      <c r="F16" s="1341"/>
      <c r="G16" s="1341"/>
      <c r="H16" s="419"/>
      <c r="I16" s="420"/>
      <c r="J16" s="1342" t="s">
        <v>121</v>
      </c>
      <c r="K16" s="1343"/>
      <c r="L16" s="1343"/>
      <c r="M16" s="1343"/>
      <c r="N16" s="1343"/>
      <c r="O16" s="668">
        <f>IF('Input Data'!C8="B",IF('Input Data'!C8="b",IF('Input Data'!$F$33=1,80%*'Input Data'!$H$38,'Input Data'!$H$38),0),0)</f>
        <v>0</v>
      </c>
    </row>
    <row r="17" spans="1:15" x14ac:dyDescent="0.2">
      <c r="A17" s="418" t="s">
        <v>31</v>
      </c>
      <c r="B17" s="70"/>
      <c r="C17" s="81"/>
      <c r="D17" s="77"/>
      <c r="E17" s="77"/>
      <c r="F17" s="77"/>
      <c r="G17" s="101"/>
      <c r="H17" s="102"/>
      <c r="I17" s="103">
        <f>IF('Input Data'!C8="b",IF('Input Data'!$C$18=9,VLOOKUP($O$16,SCALE_2009B,3),IF('Input Data'!$C$18=6,VLOOKUP($O$16,SCALE_2008B,3))),0)</f>
        <v>0</v>
      </c>
      <c r="J17" s="104" t="s">
        <v>122</v>
      </c>
      <c r="K17" s="105">
        <f>IF('Input Data'!C8="b",IF('Input Data'!$C$18=9,VLOOKUP($O$16,SCALE_2009B,4),IF('Input Data'!$C$18=6,VLOOKUP($O$16,SCALE_2008B,4))),0)</f>
        <v>0.15</v>
      </c>
      <c r="L17" s="106" t="s">
        <v>1</v>
      </c>
      <c r="M17" s="107">
        <f>IF('Input Data'!C8="b",$O$16-(IF('Input Data'!$C$18=9,VLOOKUP($O$16,SCALE_2009B,1))),0)</f>
        <v>0</v>
      </c>
      <c r="N17" s="106" t="s">
        <v>3</v>
      </c>
      <c r="O17" s="669">
        <f>I17+K17*M17</f>
        <v>0</v>
      </c>
    </row>
    <row r="18" spans="1:15" ht="6.75" customHeight="1" x14ac:dyDescent="0.2">
      <c r="A18" s="80"/>
      <c r="B18" s="70"/>
      <c r="C18" s="81"/>
      <c r="D18" s="79"/>
      <c r="E18" s="79"/>
      <c r="F18" s="79"/>
      <c r="G18" s="81"/>
      <c r="H18" s="81"/>
      <c r="I18" s="413"/>
      <c r="J18" s="410"/>
      <c r="K18" s="413"/>
      <c r="L18" s="414"/>
      <c r="M18" s="103"/>
      <c r="N18" s="103"/>
      <c r="O18" s="669"/>
    </row>
    <row r="19" spans="1:15" x14ac:dyDescent="0.2">
      <c r="A19" s="185" t="str">
        <f>IF('Input Data'!E28="N","NO BILL OF QUANTITIES", "TOTAL BASIC FEE")</f>
        <v>NO BILL OF QUANTITIES</v>
      </c>
      <c r="B19" s="70"/>
      <c r="C19" s="70"/>
      <c r="D19" s="70"/>
      <c r="E19" s="70"/>
      <c r="F19" s="70"/>
      <c r="G19" s="81"/>
      <c r="H19" s="102"/>
      <c r="I19" s="103"/>
      <c r="J19" s="103"/>
      <c r="K19" s="105">
        <f>IF('Input Data'!$E$28="y",1,0.75)</f>
        <v>0.75</v>
      </c>
      <c r="L19" s="109" t="s">
        <v>1</v>
      </c>
      <c r="M19" s="103">
        <f>O17</f>
        <v>0</v>
      </c>
      <c r="N19" s="106" t="s">
        <v>3</v>
      </c>
      <c r="O19" s="669">
        <f>K19*M19</f>
        <v>0</v>
      </c>
    </row>
    <row r="20" spans="1:15" ht="6.75" customHeight="1" thickBot="1" x14ac:dyDescent="0.25">
      <c r="A20" s="110"/>
      <c r="B20" s="84"/>
      <c r="C20" s="111"/>
      <c r="D20" s="112"/>
      <c r="E20" s="112"/>
      <c r="F20" s="112"/>
      <c r="G20" s="113"/>
      <c r="H20" s="114"/>
      <c r="I20" s="115"/>
      <c r="J20" s="115"/>
      <c r="K20" s="115"/>
      <c r="L20" s="115"/>
      <c r="M20" s="115"/>
      <c r="N20" s="115"/>
      <c r="O20" s="670"/>
    </row>
    <row r="21" spans="1:15" ht="18.75" thickTop="1" x14ac:dyDescent="0.2">
      <c r="A21" s="116" t="s">
        <v>148</v>
      </c>
      <c r="B21" s="117"/>
      <c r="C21" s="117"/>
      <c r="D21" s="117"/>
      <c r="E21" s="117"/>
      <c r="F21" s="117"/>
      <c r="G21" s="117"/>
      <c r="H21" s="117"/>
      <c r="I21" s="117"/>
      <c r="J21" s="117"/>
      <c r="K21" s="117"/>
      <c r="L21" s="117"/>
      <c r="M21" s="117"/>
      <c r="N21" s="117"/>
      <c r="O21" s="669"/>
    </row>
    <row r="22" spans="1:15" ht="23.25" customHeight="1" thickBot="1" x14ac:dyDescent="0.25">
      <c r="A22" s="1287" t="s">
        <v>207</v>
      </c>
      <c r="B22" s="1293"/>
      <c r="C22" s="1293"/>
      <c r="D22" s="1293"/>
      <c r="E22" s="1293"/>
      <c r="F22" s="70"/>
      <c r="G22" s="94"/>
      <c r="H22" s="77"/>
      <c r="I22" s="739">
        <f>IF('Input Data'!$E$25=1,Scales!$L$4,IF('Input Data'!$E$25=2,Scales!$L$5,IF('Input Data'!$E$25&gt;2,0.6)))</f>
        <v>0.2</v>
      </c>
      <c r="J22" s="106" t="s">
        <v>2</v>
      </c>
      <c r="K22" s="118">
        <f>'Input Data'!H34</f>
        <v>0</v>
      </c>
      <c r="L22" s="109" t="s">
        <v>25</v>
      </c>
      <c r="M22" s="103">
        <f>$O$19</f>
        <v>0</v>
      </c>
      <c r="N22" s="108"/>
      <c r="O22" s="669">
        <f>IF('Input Data'!D27="Y",0,IF(K23=0,0,I22*(K22/K23*M22)))</f>
        <v>0</v>
      </c>
    </row>
    <row r="23" spans="1:15" x14ac:dyDescent="0.2">
      <c r="A23" s="1289"/>
      <c r="B23" s="1293"/>
      <c r="C23" s="1293"/>
      <c r="D23" s="1293"/>
      <c r="E23" s="1293"/>
      <c r="F23" s="70"/>
      <c r="G23" s="119"/>
      <c r="H23" s="79"/>
      <c r="I23" s="739"/>
      <c r="J23" s="103"/>
      <c r="K23" s="103">
        <f>IF('Input Data'!H34&gt;0,'Input Data'!H38,0)</f>
        <v>0</v>
      </c>
      <c r="L23" s="109"/>
      <c r="M23" s="103"/>
      <c r="N23" s="108"/>
      <c r="O23" s="669"/>
    </row>
    <row r="24" spans="1:15" x14ac:dyDescent="0.2">
      <c r="A24" s="87"/>
      <c r="B24" s="69"/>
      <c r="C24" s="70"/>
      <c r="D24" s="70"/>
      <c r="E24" s="70"/>
      <c r="F24" s="70"/>
      <c r="G24" s="82"/>
      <c r="H24" s="83"/>
      <c r="I24" s="740"/>
      <c r="J24" s="120"/>
      <c r="K24" s="120"/>
      <c r="L24" s="121"/>
      <c r="M24" s="120"/>
      <c r="N24" s="120"/>
      <c r="O24" s="671"/>
    </row>
    <row r="25" spans="1:15" ht="15.75" thickBot="1" x14ac:dyDescent="0.25">
      <c r="A25" s="1290" t="s">
        <v>194</v>
      </c>
      <c r="B25" s="1291"/>
      <c r="C25" s="1292"/>
      <c r="D25" s="1292"/>
      <c r="E25" s="78"/>
      <c r="F25" s="93"/>
      <c r="G25" s="82">
        <f>IF('Input Data'!$E$35&gt;0,1.25,0)</f>
        <v>0</v>
      </c>
      <c r="H25" s="77" t="s">
        <v>1</v>
      </c>
      <c r="I25" s="739">
        <f>IF('Input Data'!$E$25=1,Scales!$L$4,IF('Input Data'!$E$25=2,Scales!$L$5,IF('Input Data'!$E$25&gt;2,0.6)))</f>
        <v>0.2</v>
      </c>
      <c r="J25" s="106" t="s">
        <v>2</v>
      </c>
      <c r="K25" s="118">
        <f>'Input Data'!H35</f>
        <v>0</v>
      </c>
      <c r="L25" s="109" t="s">
        <v>25</v>
      </c>
      <c r="M25" s="103">
        <f>$O$19</f>
        <v>0</v>
      </c>
      <c r="N25" s="103"/>
      <c r="O25" s="669">
        <f>IF('Input Data'!D27="Y",0,IF(K26=0,0,G25*I25*K25/K26*M25))</f>
        <v>0</v>
      </c>
    </row>
    <row r="26" spans="1:15" x14ac:dyDescent="0.2">
      <c r="A26" s="1294"/>
      <c r="B26" s="1295"/>
      <c r="C26" s="1295"/>
      <c r="D26" s="1295"/>
      <c r="E26" s="70"/>
      <c r="F26" s="70"/>
      <c r="G26" s="82"/>
      <c r="H26" s="83"/>
      <c r="I26" s="740"/>
      <c r="J26" s="120"/>
      <c r="K26" s="103">
        <f>IF('Input Data'!H35&gt;0,'Input Data'!H38,0)</f>
        <v>0</v>
      </c>
      <c r="L26" s="121"/>
      <c r="M26" s="120"/>
      <c r="N26" s="120"/>
      <c r="O26" s="671"/>
    </row>
    <row r="27" spans="1:15" x14ac:dyDescent="0.2">
      <c r="A27" s="19"/>
      <c r="B27" s="20"/>
      <c r="C27" s="20"/>
      <c r="D27" s="20"/>
      <c r="E27" s="70"/>
      <c r="F27" s="70"/>
      <c r="G27" s="82"/>
      <c r="H27" s="83"/>
      <c r="I27" s="739"/>
      <c r="J27" s="106"/>
      <c r="K27" s="122"/>
      <c r="L27" s="121"/>
      <c r="M27" s="122"/>
      <c r="N27" s="120"/>
      <c r="O27" s="671"/>
    </row>
    <row r="28" spans="1:15" ht="15.75" thickBot="1" x14ac:dyDescent="0.25">
      <c r="A28" s="1283" t="s">
        <v>144</v>
      </c>
      <c r="B28" s="1284"/>
      <c r="C28" s="1284"/>
      <c r="D28" s="1284"/>
      <c r="E28" s="70"/>
      <c r="F28" s="70"/>
      <c r="G28" s="82">
        <f>IF('Input Data'!$H$36&gt;0,0.25,0)</f>
        <v>0</v>
      </c>
      <c r="H28" s="83"/>
      <c r="I28" s="739">
        <f>IF('Input Data'!$E$25=1,Scales!$L$4,IF('Input Data'!$E$25=2,Scales!$L$5,IF('Input Data'!$E$25&gt;2,0.6)))</f>
        <v>0.2</v>
      </c>
      <c r="J28" s="106" t="s">
        <v>2</v>
      </c>
      <c r="K28" s="118">
        <f>'Input Data'!H36</f>
        <v>0</v>
      </c>
      <c r="L28" s="121" t="s">
        <v>25</v>
      </c>
      <c r="M28" s="103">
        <f>$O$19</f>
        <v>0</v>
      </c>
      <c r="N28" s="77"/>
      <c r="O28" s="669">
        <f>IF('Input Data'!D27="Y",0,IF(K29=0,0,G28*I28*K28/K29*M28))</f>
        <v>0</v>
      </c>
    </row>
    <row r="29" spans="1:15" x14ac:dyDescent="0.2">
      <c r="A29" s="1285"/>
      <c r="B29" s="1286"/>
      <c r="C29" s="1286"/>
      <c r="D29" s="1286"/>
      <c r="E29" s="70"/>
      <c r="F29" s="70"/>
      <c r="G29" s="82"/>
      <c r="H29" s="83"/>
      <c r="I29" s="739"/>
      <c r="J29" s="106"/>
      <c r="K29" s="103">
        <f>IF('Input Data'!H36&gt;0,'Input Data'!H38,0)</f>
        <v>0</v>
      </c>
      <c r="L29" s="121"/>
      <c r="M29" s="122"/>
      <c r="N29" s="120"/>
      <c r="O29" s="671"/>
    </row>
    <row r="30" spans="1:15" x14ac:dyDescent="0.2">
      <c r="A30" s="68"/>
      <c r="B30" s="69"/>
      <c r="C30" s="70"/>
      <c r="D30" s="70"/>
      <c r="E30" s="70"/>
      <c r="F30" s="70"/>
      <c r="G30" s="82"/>
      <c r="H30" s="83"/>
      <c r="I30" s="739"/>
      <c r="J30" s="106"/>
      <c r="K30" s="122"/>
      <c r="L30" s="121"/>
      <c r="M30" s="122"/>
      <c r="N30" s="120"/>
      <c r="O30" s="671"/>
    </row>
    <row r="31" spans="1:15" ht="15.75" thickBot="1" x14ac:dyDescent="0.25">
      <c r="A31" s="1283" t="s">
        <v>199</v>
      </c>
      <c r="B31" s="1284"/>
      <c r="C31" s="1284"/>
      <c r="D31" s="1284"/>
      <c r="E31" s="82">
        <f>IF('Input Data'!$H$37&gt;0,0.25,0)</f>
        <v>0</v>
      </c>
      <c r="F31" s="77" t="s">
        <v>1</v>
      </c>
      <c r="G31" s="82">
        <f>IF('Input Data'!$H$37&gt;0,1.25,0)</f>
        <v>0</v>
      </c>
      <c r="H31" s="77" t="s">
        <v>1</v>
      </c>
      <c r="I31" s="739">
        <f>IF('Input Data'!$E$25=1,Scales!$L$4,IF('Input Data'!$E$25=2,Scales!$L$5,IF('Input Data'!$E$25&gt;2,0.6)))</f>
        <v>0.2</v>
      </c>
      <c r="J31" s="106" t="s">
        <v>2</v>
      </c>
      <c r="K31" s="118">
        <f>'Input Data'!H37</f>
        <v>0</v>
      </c>
      <c r="L31" s="77" t="s">
        <v>1</v>
      </c>
      <c r="M31" s="103">
        <f>$O$19</f>
        <v>0</v>
      </c>
      <c r="N31" s="120"/>
      <c r="O31" s="669">
        <f>IF('Input Data'!D27="Y",0,IF(K32=0,0,(E31*G31*I31*K31/K32*M31)))</f>
        <v>0</v>
      </c>
    </row>
    <row r="32" spans="1:15" x14ac:dyDescent="0.2">
      <c r="A32" s="1285"/>
      <c r="B32" s="1286"/>
      <c r="C32" s="1286"/>
      <c r="D32" s="1286"/>
      <c r="E32" s="67"/>
      <c r="F32" s="67"/>
      <c r="G32" s="82"/>
      <c r="H32" s="83"/>
      <c r="I32" s="78"/>
      <c r="J32" s="120"/>
      <c r="K32" s="103">
        <f>IF('Input Data'!H37&gt;0,'Input Data'!H38,0)</f>
        <v>0</v>
      </c>
      <c r="L32" s="121"/>
      <c r="M32" s="120"/>
      <c r="N32" s="120"/>
      <c r="O32" s="671"/>
    </row>
    <row r="33" spans="1:15" ht="15.75" thickBot="1" x14ac:dyDescent="0.25">
      <c r="A33" s="430"/>
      <c r="B33" s="429"/>
      <c r="C33" s="429"/>
      <c r="D33" s="429"/>
      <c r="E33" s="67"/>
      <c r="F33" s="67"/>
      <c r="G33" s="82"/>
      <c r="H33" s="83"/>
      <c r="I33" s="78"/>
      <c r="J33" s="120"/>
      <c r="K33" s="103"/>
      <c r="L33" s="121"/>
      <c r="M33" s="120"/>
      <c r="N33" s="120"/>
      <c r="O33" s="672"/>
    </row>
    <row r="34" spans="1:15" ht="15.75" thickBot="1" x14ac:dyDescent="0.25">
      <c r="A34" s="72"/>
      <c r="B34" s="73"/>
      <c r="C34" s="73"/>
      <c r="D34" s="73"/>
      <c r="E34" s="73"/>
      <c r="F34" s="73"/>
      <c r="G34" s="74"/>
      <c r="H34" s="74"/>
      <c r="I34" s="75"/>
      <c r="J34" s="123"/>
      <c r="K34" s="124"/>
      <c r="L34" s="75"/>
      <c r="M34" s="441" t="s">
        <v>271</v>
      </c>
      <c r="N34" s="75"/>
      <c r="O34" s="673">
        <f>IF('Input Data'!C8="b",SUM(O22:O33),0)</f>
        <v>0</v>
      </c>
    </row>
    <row r="35" spans="1:15" ht="18.75" thickTop="1" x14ac:dyDescent="0.2">
      <c r="A35" s="76" t="s">
        <v>159</v>
      </c>
      <c r="B35" s="69"/>
      <c r="C35" s="69"/>
      <c r="D35" s="69"/>
      <c r="E35" s="69"/>
      <c r="F35" s="69"/>
      <c r="G35" s="69"/>
      <c r="H35" s="69"/>
      <c r="I35" s="69"/>
      <c r="J35" s="69"/>
      <c r="K35" s="69"/>
      <c r="L35" s="69"/>
      <c r="M35" s="125"/>
      <c r="N35" s="69"/>
      <c r="O35" s="671"/>
    </row>
    <row r="36" spans="1:15" ht="15.75" thickBot="1" x14ac:dyDescent="0.25">
      <c r="A36" s="1287" t="s">
        <v>195</v>
      </c>
      <c r="B36" s="1293"/>
      <c r="C36" s="1293"/>
      <c r="D36" s="1293"/>
      <c r="E36" s="77"/>
      <c r="F36" s="77"/>
      <c r="G36" s="70"/>
      <c r="H36" s="70"/>
      <c r="I36" s="78">
        <f>IF('Input Data'!$E$25&lt;3,0,IF('Input Data'!$E$25=3,0.35,IF('Input Data'!$E$25=4,0.4)))</f>
        <v>0</v>
      </c>
      <c r="J36" s="102" t="s">
        <v>2</v>
      </c>
      <c r="K36" s="126">
        <f>IF('Input Data'!$E$25&gt;2,'Input Data'!H42,0)</f>
        <v>0</v>
      </c>
      <c r="L36" s="109" t="s">
        <v>25</v>
      </c>
      <c r="M36" s="107">
        <f>IF('Input Data'!$E$25&gt;2,$O$19,0)</f>
        <v>0</v>
      </c>
      <c r="N36" s="106"/>
      <c r="O36" s="669">
        <f>IF('Input Data'!$E$25&gt;2,IF(K36=0,0,I36*(K36/K37*M36)),0)</f>
        <v>0</v>
      </c>
    </row>
    <row r="37" spans="1:15" x14ac:dyDescent="0.2">
      <c r="A37" s="1289"/>
      <c r="B37" s="1293"/>
      <c r="C37" s="1293"/>
      <c r="D37" s="1293"/>
      <c r="E37" s="79"/>
      <c r="F37" s="79"/>
      <c r="G37" s="70"/>
      <c r="H37" s="70"/>
      <c r="I37" s="78"/>
      <c r="J37" s="81"/>
      <c r="K37" s="103">
        <f>IF('Input Data'!$E$25&gt;2,'Input Data'!H38,0)</f>
        <v>0</v>
      </c>
      <c r="L37" s="109"/>
      <c r="M37" s="103"/>
      <c r="N37" s="103"/>
      <c r="O37" s="669"/>
    </row>
    <row r="38" spans="1:15" x14ac:dyDescent="0.2">
      <c r="A38" s="80"/>
      <c r="B38" s="70"/>
      <c r="C38" s="81"/>
      <c r="D38" s="79"/>
      <c r="E38" s="79"/>
      <c r="F38" s="79"/>
      <c r="G38" s="70"/>
      <c r="H38" s="70"/>
      <c r="I38" s="78"/>
      <c r="J38" s="81"/>
      <c r="K38" s="103"/>
      <c r="L38" s="109"/>
      <c r="M38" s="103"/>
      <c r="N38" s="103"/>
      <c r="O38" s="669"/>
    </row>
    <row r="39" spans="1:15" ht="15.75" thickBot="1" x14ac:dyDescent="0.25">
      <c r="A39" s="1290" t="s">
        <v>194</v>
      </c>
      <c r="B39" s="1291"/>
      <c r="C39" s="1292"/>
      <c r="D39" s="1293"/>
      <c r="E39" s="77"/>
      <c r="F39" s="77"/>
      <c r="G39" s="82">
        <f>IF('Input Data'!H44&gt;0,1.25,0)</f>
        <v>0</v>
      </c>
      <c r="H39" s="70" t="s">
        <v>25</v>
      </c>
      <c r="I39" s="78">
        <f>IF('Input Data'!$E$25&lt;3,0,IF('Input Data'!$E$25=3,0.35,IF('Input Data'!$E$25=4,0.4)))</f>
        <v>0</v>
      </c>
      <c r="J39" s="102" t="s">
        <v>2</v>
      </c>
      <c r="K39" s="126">
        <f>IF('Input Data'!$E$25&gt;2,'Input Data'!H43,0)</f>
        <v>0</v>
      </c>
      <c r="L39" s="109" t="s">
        <v>25</v>
      </c>
      <c r="M39" s="107">
        <f>IF('Input Data'!$E$25&gt;2,$O$19,0)</f>
        <v>0</v>
      </c>
      <c r="N39" s="106"/>
      <c r="O39" s="669">
        <f>IF('Input Data'!$E$25&gt;2,IF(K39=0,0,G39*I39*(K39/K40*M39)),0)</f>
        <v>0</v>
      </c>
    </row>
    <row r="40" spans="1:15" x14ac:dyDescent="0.2">
      <c r="A40" s="1289"/>
      <c r="B40" s="1293"/>
      <c r="C40" s="1293"/>
      <c r="D40" s="1293"/>
      <c r="E40" s="83"/>
      <c r="F40" s="83"/>
      <c r="G40" s="70"/>
      <c r="H40" s="70"/>
      <c r="I40" s="71"/>
      <c r="J40" s="69"/>
      <c r="K40" s="103">
        <f>IF('Input Data'!$E$25&gt;2,'Input Data'!H38,0)</f>
        <v>0</v>
      </c>
      <c r="L40" s="121"/>
      <c r="M40" s="120"/>
      <c r="N40" s="120"/>
      <c r="O40" s="671"/>
    </row>
    <row r="41" spans="1:15" ht="15.75" thickBot="1" x14ac:dyDescent="0.25">
      <c r="A41" s="431"/>
      <c r="B41" s="432"/>
      <c r="C41" s="432"/>
      <c r="D41" s="432"/>
      <c r="E41" s="83"/>
      <c r="F41" s="83"/>
      <c r="G41" s="70"/>
      <c r="H41" s="70"/>
      <c r="I41" s="71"/>
      <c r="J41" s="69"/>
      <c r="K41" s="103"/>
      <c r="L41" s="121"/>
      <c r="M41" s="120"/>
      <c r="N41" s="120"/>
      <c r="O41" s="672"/>
    </row>
    <row r="42" spans="1:15" ht="15.75" thickBot="1" x14ac:dyDescent="0.25">
      <c r="A42" s="127"/>
      <c r="B42" s="128"/>
      <c r="C42" s="128"/>
      <c r="D42" s="129"/>
      <c r="E42" s="129"/>
      <c r="F42" s="129"/>
      <c r="G42" s="130"/>
      <c r="H42" s="131"/>
      <c r="I42" s="448"/>
      <c r="J42" s="132"/>
      <c r="K42" s="133"/>
      <c r="L42" s="133"/>
      <c r="M42" s="440" t="s">
        <v>272</v>
      </c>
      <c r="N42" s="133"/>
      <c r="O42" s="674">
        <f>IF('Input Data'!$E$25&lt;3,0,SUM(O36:O41))</f>
        <v>0</v>
      </c>
    </row>
    <row r="43" spans="1:15" ht="15.75" thickBot="1" x14ac:dyDescent="0.25">
      <c r="A43" s="435"/>
      <c r="B43" s="436"/>
      <c r="C43" s="436"/>
      <c r="D43" s="436"/>
      <c r="E43" s="436"/>
      <c r="F43" s="436"/>
      <c r="G43" s="436"/>
      <c r="H43" s="437"/>
      <c r="I43" s="435"/>
      <c r="J43" s="436"/>
      <c r="K43" s="436"/>
      <c r="L43" s="436"/>
      <c r="M43" s="447" t="s">
        <v>22</v>
      </c>
      <c r="N43" s="436"/>
      <c r="O43" s="675">
        <f>O34+O42</f>
        <v>0</v>
      </c>
    </row>
    <row r="44" spans="1:15" ht="16.5" thickBot="1" x14ac:dyDescent="0.25">
      <c r="A44" s="433"/>
      <c r="B44" s="73"/>
      <c r="C44" s="73"/>
      <c r="D44" s="73"/>
      <c r="E44" s="73"/>
      <c r="F44" s="73"/>
      <c r="G44" s="73"/>
      <c r="H44" s="73"/>
      <c r="I44" s="178"/>
      <c r="J44" s="73"/>
      <c r="K44" s="73"/>
      <c r="L44" s="507" t="s">
        <v>246</v>
      </c>
      <c r="M44" s="456">
        <f>'Input Data'!$D$20</f>
        <v>1</v>
      </c>
      <c r="N44" s="434" t="s">
        <v>247</v>
      </c>
      <c r="O44" s="676">
        <f>ROUND($O$43*$M$44,2)</f>
        <v>0</v>
      </c>
    </row>
    <row r="45" spans="1:15" ht="24" customHeight="1" thickTop="1" thickBot="1" x14ac:dyDescent="0.25">
      <c r="A45" s="399"/>
      <c r="B45" s="400"/>
      <c r="C45" s="400"/>
      <c r="D45" s="400"/>
      <c r="E45" s="400"/>
      <c r="F45" s="400"/>
      <c r="G45" s="400"/>
      <c r="H45" s="400"/>
      <c r="I45" s="695"/>
      <c r="J45" s="400"/>
      <c r="K45" s="400"/>
      <c r="L45" s="696"/>
      <c r="M45" s="697" t="s">
        <v>300</v>
      </c>
      <c r="N45" s="402"/>
      <c r="O45" s="698">
        <f>'Input Data'!F9*'Input Data'!H9</f>
        <v>0</v>
      </c>
    </row>
    <row r="46" spans="1:15" ht="18.75" thickTop="1" x14ac:dyDescent="0.2">
      <c r="A46" s="76" t="s">
        <v>192</v>
      </c>
      <c r="B46" s="69"/>
      <c r="C46" s="69"/>
      <c r="D46" s="69"/>
      <c r="E46" s="69"/>
      <c r="F46" s="69"/>
      <c r="G46" s="69"/>
      <c r="H46" s="176"/>
      <c r="I46" s="177"/>
      <c r="J46" s="136"/>
      <c r="K46" s="69"/>
      <c r="L46" s="139"/>
      <c r="M46" s="69"/>
      <c r="N46" s="139"/>
      <c r="O46" s="671"/>
    </row>
    <row r="47" spans="1:15" x14ac:dyDescent="0.2">
      <c r="A47" s="90" t="s">
        <v>249</v>
      </c>
      <c r="B47" s="134"/>
      <c r="C47" s="134"/>
      <c r="D47" s="134"/>
      <c r="E47" s="134"/>
      <c r="F47" s="134"/>
      <c r="G47" s="134"/>
      <c r="H47" s="135" t="s">
        <v>125</v>
      </c>
      <c r="J47" s="136"/>
      <c r="K47" s="137" t="s">
        <v>7</v>
      </c>
      <c r="L47" s="69"/>
      <c r="M47" s="137" t="s">
        <v>123</v>
      </c>
      <c r="N47" s="138" t="s">
        <v>114</v>
      </c>
      <c r="O47" s="671">
        <f>'Time Based'!H21</f>
        <v>0</v>
      </c>
    </row>
    <row r="48" spans="1:15" x14ac:dyDescent="0.2">
      <c r="A48" s="68" t="s">
        <v>222</v>
      </c>
      <c r="B48" s="403" t="s">
        <v>250</v>
      </c>
      <c r="C48" s="69"/>
      <c r="D48" s="69"/>
      <c r="E48" s="69"/>
      <c r="F48" s="69"/>
      <c r="G48" s="69"/>
      <c r="H48" s="139" t="s">
        <v>229</v>
      </c>
      <c r="J48" s="136"/>
      <c r="K48" s="137" t="s">
        <v>7</v>
      </c>
      <c r="L48" s="69"/>
      <c r="M48" s="137" t="s">
        <v>123</v>
      </c>
      <c r="N48" s="138"/>
      <c r="O48" s="671">
        <f>'Travelling &amp; Subsistance'!I17</f>
        <v>0</v>
      </c>
    </row>
    <row r="49" spans="1:15" ht="15.75" thickBot="1" x14ac:dyDescent="0.25">
      <c r="A49" s="68" t="s">
        <v>223</v>
      </c>
      <c r="B49" s="69"/>
      <c r="C49" s="69"/>
      <c r="D49" s="69"/>
      <c r="E49" s="69"/>
      <c r="F49" s="69"/>
      <c r="G49" s="69"/>
      <c r="H49" s="139" t="s">
        <v>230</v>
      </c>
      <c r="J49" s="136"/>
      <c r="K49" s="140" t="s">
        <v>7</v>
      </c>
      <c r="L49" s="128"/>
      <c r="M49" s="140" t="s">
        <v>123</v>
      </c>
      <c r="N49" s="141" t="s">
        <v>114</v>
      </c>
      <c r="O49" s="672">
        <f>'Time Based'!H72</f>
        <v>0</v>
      </c>
    </row>
    <row r="50" spans="1:15" ht="15.75" thickBot="1" x14ac:dyDescent="0.25">
      <c r="A50" s="142"/>
      <c r="B50" s="143"/>
      <c r="C50" s="143"/>
      <c r="D50" s="73"/>
      <c r="E50" s="73"/>
      <c r="F50" s="73"/>
      <c r="G50" s="73"/>
      <c r="H50" s="144"/>
      <c r="I50" s="145"/>
      <c r="J50" s="146"/>
      <c r="K50" s="147"/>
      <c r="L50" s="73"/>
      <c r="M50" s="501" t="s">
        <v>274</v>
      </c>
      <c r="N50" s="148"/>
      <c r="O50" s="677">
        <f>SUM(O47:O49)</f>
        <v>0</v>
      </c>
    </row>
    <row r="51" spans="1:15" ht="18.75" thickTop="1" x14ac:dyDescent="0.2">
      <c r="A51" s="76" t="s">
        <v>191</v>
      </c>
      <c r="B51" s="69"/>
      <c r="C51" s="69"/>
      <c r="D51" s="69"/>
      <c r="E51" s="69"/>
      <c r="F51" s="69"/>
      <c r="G51" s="69"/>
      <c r="H51" s="69"/>
      <c r="I51" s="69"/>
      <c r="J51" s="69"/>
      <c r="K51" s="69"/>
      <c r="L51" s="69"/>
      <c r="M51" s="149"/>
      <c r="N51" s="150"/>
      <c r="O51" s="671"/>
    </row>
    <row r="52" spans="1:15" x14ac:dyDescent="0.2">
      <c r="A52" s="68" t="s">
        <v>248</v>
      </c>
      <c r="B52" s="69"/>
      <c r="C52" s="403" t="s">
        <v>250</v>
      </c>
      <c r="D52" s="69"/>
      <c r="E52" s="69"/>
      <c r="F52" s="69"/>
      <c r="G52" s="69"/>
      <c r="H52" s="69"/>
      <c r="I52" s="69"/>
      <c r="J52" s="69"/>
      <c r="K52" s="139"/>
      <c r="L52" s="69"/>
      <c r="M52" s="70"/>
      <c r="N52" s="70"/>
      <c r="O52" s="678">
        <f>'Travelling &amp; Subsistance'!I59</f>
        <v>0</v>
      </c>
    </row>
    <row r="53" spans="1:15" x14ac:dyDescent="0.2">
      <c r="A53" s="68" t="s">
        <v>94</v>
      </c>
      <c r="B53" s="69"/>
      <c r="C53" s="69"/>
      <c r="D53" s="69"/>
      <c r="E53" s="69"/>
      <c r="F53" s="69"/>
      <c r="G53" s="69"/>
      <c r="H53" s="69"/>
      <c r="I53" s="69"/>
      <c r="J53" s="69"/>
      <c r="K53" s="139"/>
      <c r="L53" s="69"/>
      <c r="M53" s="70"/>
      <c r="N53" s="70"/>
      <c r="O53" s="678">
        <f>'Typing, Duplicating, &amp; Printing'!I57</f>
        <v>0</v>
      </c>
    </row>
    <row r="54" spans="1:15" ht="15.75" thickBot="1" x14ac:dyDescent="0.25">
      <c r="A54" s="68" t="s">
        <v>95</v>
      </c>
      <c r="B54" s="69"/>
      <c r="C54" s="69"/>
      <c r="D54" s="69"/>
      <c r="E54" s="69"/>
      <c r="F54" s="69"/>
      <c r="G54" s="69"/>
      <c r="H54" s="69"/>
      <c r="I54" s="69"/>
      <c r="J54" s="69"/>
      <c r="K54" s="139"/>
      <c r="L54" s="128"/>
      <c r="M54" s="151"/>
      <c r="N54" s="151"/>
      <c r="O54" s="679">
        <f>'Site staff &amp; Other'!H59</f>
        <v>0</v>
      </c>
    </row>
    <row r="55" spans="1:15" ht="15.75" thickBot="1" x14ac:dyDescent="0.25">
      <c r="A55" s="142"/>
      <c r="B55" s="73"/>
      <c r="C55" s="73"/>
      <c r="D55" s="73"/>
      <c r="E55" s="73"/>
      <c r="F55" s="73"/>
      <c r="G55" s="73"/>
      <c r="H55" s="152"/>
      <c r="I55" s="143"/>
      <c r="J55" s="73"/>
      <c r="K55" s="1337" t="s">
        <v>275</v>
      </c>
      <c r="L55" s="1338"/>
      <c r="M55" s="1338"/>
      <c r="N55" s="21"/>
      <c r="O55" s="680">
        <f>SUM(O52:O54)</f>
        <v>0</v>
      </c>
    </row>
    <row r="56" spans="1:15" ht="15.75" thickTop="1" x14ac:dyDescent="0.2">
      <c r="A56" s="153"/>
      <c r="B56" s="154"/>
      <c r="C56" s="154"/>
      <c r="D56" s="69"/>
      <c r="E56" s="69"/>
      <c r="F56" s="69"/>
      <c r="G56" s="69"/>
      <c r="H56" s="69"/>
      <c r="I56" s="155"/>
      <c r="J56" s="69"/>
      <c r="K56" s="69"/>
      <c r="L56" s="69"/>
      <c r="M56" s="506" t="s">
        <v>276</v>
      </c>
      <c r="N56" s="69"/>
      <c r="O56" s="681">
        <f>O44-O45+O50+O55</f>
        <v>0</v>
      </c>
    </row>
    <row r="57" spans="1:15" ht="15.75" thickBot="1" x14ac:dyDescent="0.25">
      <c r="A57" s="68"/>
      <c r="B57" s="69"/>
      <c r="C57" s="69"/>
      <c r="D57" s="69"/>
      <c r="E57" s="69"/>
      <c r="F57" s="69"/>
      <c r="G57" s="70"/>
      <c r="H57" s="70"/>
      <c r="I57" s="155"/>
      <c r="J57" s="70"/>
      <c r="K57" s="70"/>
      <c r="L57" s="69"/>
      <c r="M57" s="137" t="s">
        <v>113</v>
      </c>
      <c r="N57" s="69"/>
      <c r="O57" s="682">
        <f>ROUND(('Previous Payments'!K42),2)</f>
        <v>0</v>
      </c>
    </row>
    <row r="58" spans="1:15" ht="22.5" customHeight="1" thickBot="1" x14ac:dyDescent="0.25">
      <c r="A58" s="68"/>
      <c r="B58" s="69"/>
      <c r="C58" s="73"/>
      <c r="D58" s="69"/>
      <c r="E58" s="69"/>
      <c r="F58" s="69"/>
      <c r="G58" s="156"/>
      <c r="H58" s="83"/>
      <c r="I58" s="1301" t="str">
        <f>IF($O$56&lt;$O$57,"OVERPAID BY (Ecl Tax)",IF($O$56&gt;$O$57,"FEES NOW DUE EXCLUDING VAT &amp; NON TAXABLE AMOUNT",""))</f>
        <v/>
      </c>
      <c r="J58" s="1301"/>
      <c r="K58" s="1301"/>
      <c r="L58" s="1301"/>
      <c r="M58" s="1301"/>
      <c r="N58" s="1301"/>
      <c r="O58" s="683">
        <f>O56-O57</f>
        <v>0</v>
      </c>
    </row>
    <row r="59" spans="1:15" ht="15.75" thickTop="1" x14ac:dyDescent="0.2">
      <c r="A59" s="153"/>
      <c r="B59" s="154"/>
      <c r="C59" s="69"/>
      <c r="D59" s="154" t="s">
        <v>0</v>
      </c>
      <c r="E59" s="154"/>
      <c r="F59" s="154"/>
      <c r="G59" s="157"/>
      <c r="H59" s="158">
        <v>0.14000000000000001</v>
      </c>
      <c r="I59" s="154" t="s">
        <v>23</v>
      </c>
      <c r="J59" s="70"/>
      <c r="K59" s="159">
        <f>IF('Input Data'!C15="none",0,O58)</f>
        <v>0</v>
      </c>
      <c r="L59" s="154"/>
      <c r="M59" s="154"/>
      <c r="N59" s="154"/>
      <c r="O59" s="684">
        <f>IF('Input Data'!C15="none",0,H59*K59)</f>
        <v>0</v>
      </c>
    </row>
    <row r="60" spans="1:15" x14ac:dyDescent="0.2">
      <c r="A60" s="68"/>
      <c r="B60" s="69"/>
      <c r="C60" s="69"/>
      <c r="D60" s="156"/>
      <c r="E60" s="156"/>
      <c r="F60" s="156"/>
      <c r="G60" s="139"/>
      <c r="H60" s="160"/>
      <c r="I60" s="88"/>
      <c r="J60" s="161" t="s">
        <v>145</v>
      </c>
      <c r="K60" s="84"/>
      <c r="L60" s="162"/>
      <c r="M60" s="163"/>
      <c r="N60" s="164"/>
      <c r="O60" s="685">
        <f>'Non Taxable'!I20</f>
        <v>0</v>
      </c>
    </row>
    <row r="61" spans="1:15" ht="23.25" customHeight="1" thickBot="1" x14ac:dyDescent="0.25">
      <c r="A61" s="165"/>
      <c r="B61" s="166"/>
      <c r="C61" s="166"/>
      <c r="D61" s="166"/>
      <c r="E61" s="166"/>
      <c r="F61" s="166"/>
      <c r="G61" s="166"/>
      <c r="H61" s="167"/>
      <c r="I61" s="1301" t="str">
        <f>IF($O$56&lt;$O$57,"AMOUNT TO BE RECOVERED (Incl VAT)",IF($O$56&gt;$O$57,"FEES NOW DUE INCLUDING VAT &amp; NON TAXABLE AMOUNT",""))</f>
        <v/>
      </c>
      <c r="J61" s="1302"/>
      <c r="K61" s="1302"/>
      <c r="L61" s="1302"/>
      <c r="M61" s="1302"/>
      <c r="N61" s="1302"/>
      <c r="O61" s="676">
        <f>O58+O59+O60</f>
        <v>0</v>
      </c>
    </row>
    <row r="62" spans="1:15" ht="15.75" thickTop="1" x14ac:dyDescent="0.2">
      <c r="A62" s="459"/>
      <c r="B62" s="460"/>
      <c r="C62" s="460"/>
      <c r="D62" s="460"/>
      <c r="E62" s="460"/>
      <c r="F62" s="460"/>
      <c r="G62" s="460"/>
      <c r="H62" s="460"/>
      <c r="I62" s="460"/>
      <c r="J62" s="460"/>
      <c r="K62" s="460"/>
      <c r="L62" s="460"/>
      <c r="M62" s="460"/>
      <c r="N62" s="460"/>
      <c r="O62" s="461"/>
    </row>
    <row r="63" spans="1:15" x14ac:dyDescent="0.2">
      <c r="A63" s="462" t="s">
        <v>26</v>
      </c>
      <c r="B63" s="463"/>
      <c r="C63" s="464"/>
      <c r="D63" s="464"/>
      <c r="E63" s="464"/>
      <c r="F63" s="464"/>
      <c r="G63" s="464"/>
      <c r="H63" s="464"/>
      <c r="I63" s="465" t="s">
        <v>9</v>
      </c>
      <c r="J63" s="464"/>
      <c r="K63" s="463"/>
      <c r="L63" s="464"/>
      <c r="M63" s="464"/>
      <c r="N63" s="464"/>
      <c r="O63" s="466"/>
    </row>
    <row r="64" spans="1:15" x14ac:dyDescent="0.2">
      <c r="A64" s="462" t="s">
        <v>127</v>
      </c>
      <c r="B64" s="464"/>
      <c r="C64" s="464"/>
      <c r="D64" s="464"/>
      <c r="E64" s="464"/>
      <c r="F64" s="464"/>
      <c r="G64" s="464"/>
      <c r="H64" s="464"/>
      <c r="I64" s="464"/>
      <c r="J64" s="464"/>
      <c r="K64" s="464"/>
      <c r="L64" s="464"/>
      <c r="M64" s="464"/>
      <c r="N64" s="464"/>
      <c r="O64" s="466"/>
    </row>
    <row r="65" spans="1:15" x14ac:dyDescent="0.2">
      <c r="A65" s="462" t="s">
        <v>24</v>
      </c>
      <c r="B65" s="467"/>
      <c r="C65" s="467"/>
      <c r="D65" s="467"/>
      <c r="E65" s="467"/>
      <c r="F65" s="467"/>
      <c r="G65" s="467"/>
      <c r="H65" s="467"/>
      <c r="I65" s="467"/>
      <c r="J65" s="463"/>
      <c r="K65" s="463"/>
      <c r="L65" s="463"/>
      <c r="M65" s="463"/>
      <c r="N65" s="463"/>
      <c r="O65" s="468"/>
    </row>
    <row r="66" spans="1:15" x14ac:dyDescent="0.2">
      <c r="A66" s="469"/>
      <c r="B66" s="470"/>
      <c r="C66" s="470"/>
      <c r="D66" s="470"/>
      <c r="E66" s="470"/>
      <c r="F66" s="470"/>
      <c r="G66" s="470"/>
      <c r="H66" s="470"/>
      <c r="I66" s="470"/>
      <c r="J66" s="470"/>
      <c r="K66" s="470"/>
      <c r="L66" s="470"/>
      <c r="M66" s="470"/>
      <c r="N66" s="470"/>
      <c r="O66" s="471"/>
    </row>
    <row r="67" spans="1:15" x14ac:dyDescent="0.2">
      <c r="A67" s="469"/>
      <c r="B67" s="463"/>
      <c r="C67" s="463"/>
      <c r="D67" s="463"/>
      <c r="E67" s="463"/>
      <c r="F67" s="463"/>
      <c r="G67" s="463"/>
      <c r="H67" s="463"/>
      <c r="I67" s="463"/>
      <c r="J67" s="463"/>
      <c r="K67" s="463"/>
      <c r="L67" s="463"/>
      <c r="M67" s="463"/>
      <c r="N67" s="463"/>
      <c r="O67" s="468"/>
    </row>
    <row r="68" spans="1:15" x14ac:dyDescent="0.2">
      <c r="A68" s="462" t="s">
        <v>133</v>
      </c>
      <c r="B68" s="472"/>
      <c r="C68" s="472"/>
      <c r="D68" s="472"/>
      <c r="E68" s="472"/>
      <c r="F68" s="472"/>
      <c r="G68" s="472"/>
      <c r="H68" s="472"/>
      <c r="I68" s="479" t="s">
        <v>28</v>
      </c>
      <c r="J68" s="472"/>
      <c r="K68" s="472"/>
      <c r="L68" s="474"/>
      <c r="M68" s="474"/>
      <c r="N68" s="472"/>
      <c r="O68" s="475"/>
    </row>
    <row r="69" spans="1:15" ht="15.75" thickBot="1" x14ac:dyDescent="0.25">
      <c r="A69" s="476"/>
      <c r="B69" s="477" t="s">
        <v>29</v>
      </c>
      <c r="C69" s="1279">
        <f>'Input Data'!D12</f>
        <v>0</v>
      </c>
      <c r="D69" s="1279"/>
      <c r="E69" s="1279"/>
      <c r="F69" s="1279"/>
      <c r="G69" s="1279"/>
      <c r="H69" s="1279"/>
      <c r="I69" s="1279"/>
      <c r="J69" s="1279"/>
      <c r="K69" s="1279"/>
      <c r="L69" s="477"/>
      <c r="M69" s="477"/>
      <c r="N69" s="477"/>
      <c r="O69" s="478"/>
    </row>
    <row r="70" spans="1:15" ht="15.75" thickTop="1" x14ac:dyDescent="0.2"/>
  </sheetData>
  <sheetProtection password="CD4C" sheet="1" objects="1" scenarios="1" formatCells="0" formatColumns="0" formatRows="0"/>
  <mergeCells count="36">
    <mergeCell ref="J16:N16"/>
    <mergeCell ref="A22:E23"/>
    <mergeCell ref="A25:D26"/>
    <mergeCell ref="A28:D29"/>
    <mergeCell ref="C10:G10"/>
    <mergeCell ref="L10:N10"/>
    <mergeCell ref="C69:K69"/>
    <mergeCell ref="K55:M55"/>
    <mergeCell ref="A36:D37"/>
    <mergeCell ref="A39:D40"/>
    <mergeCell ref="I58:N58"/>
    <mergeCell ref="J13:K13"/>
    <mergeCell ref="L13:M13"/>
    <mergeCell ref="C14:G14"/>
    <mergeCell ref="L14:M14"/>
    <mergeCell ref="C15:G15"/>
    <mergeCell ref="M15:O15"/>
    <mergeCell ref="I61:N61"/>
    <mergeCell ref="A31:D32"/>
    <mergeCell ref="A16:G16"/>
    <mergeCell ref="C11:G11"/>
    <mergeCell ref="C12:G12"/>
    <mergeCell ref="L12:O12"/>
    <mergeCell ref="C13:G13"/>
    <mergeCell ref="A1:B2"/>
    <mergeCell ref="I1:O1"/>
    <mergeCell ref="B7:I7"/>
    <mergeCell ref="M7:N7"/>
    <mergeCell ref="C4:N4"/>
    <mergeCell ref="C5:N5"/>
    <mergeCell ref="D1:G1"/>
    <mergeCell ref="F2:H3"/>
    <mergeCell ref="I2:O2"/>
    <mergeCell ref="A8:B8"/>
    <mergeCell ref="C8:G8"/>
    <mergeCell ref="L8:N8"/>
  </mergeCells>
  <phoneticPr fontId="72" type="noConversion"/>
  <pageMargins left="0.75" right="0.75" top="1" bottom="1" header="0.5" footer="0.5"/>
  <pageSetup scale="52"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20"/>
  <sheetViews>
    <sheetView zoomScale="75" workbookViewId="0">
      <selection activeCell="H11" sqref="H11"/>
    </sheetView>
  </sheetViews>
  <sheetFormatPr defaultRowHeight="15" x14ac:dyDescent="0.2"/>
  <cols>
    <col min="1" max="1" width="5.88671875" customWidth="1"/>
    <col min="2" max="2" width="14.21875" customWidth="1"/>
    <col min="3" max="3" width="16.6640625" customWidth="1"/>
    <col min="4" max="4" width="14.5546875" customWidth="1"/>
    <col min="5" max="5" width="9.77734375" customWidth="1"/>
    <col min="6" max="6" width="1.77734375" customWidth="1"/>
    <col min="7" max="7" width="6.33203125" customWidth="1"/>
    <col min="8" max="8" width="13.109375" customWidth="1"/>
    <col min="10" max="10" width="2.77734375" customWidth="1"/>
    <col min="11" max="11" width="8" customWidth="1"/>
    <col min="12" max="12" width="7.109375" customWidth="1"/>
  </cols>
  <sheetData>
    <row r="1" spans="2:12" ht="15.75" x14ac:dyDescent="0.25">
      <c r="B1" s="415" t="s">
        <v>262</v>
      </c>
      <c r="C1" s="481"/>
      <c r="D1" s="481"/>
      <c r="E1" s="481"/>
    </row>
    <row r="2" spans="2:12" ht="16.5" thickBot="1" x14ac:dyDescent="0.3">
      <c r="B2" s="14" t="s">
        <v>260</v>
      </c>
      <c r="C2" s="13" t="s">
        <v>129</v>
      </c>
      <c r="D2" s="481"/>
      <c r="E2" s="481"/>
      <c r="G2" s="640" t="s">
        <v>287</v>
      </c>
      <c r="H2" s="641"/>
      <c r="I2" s="641"/>
      <c r="J2" s="641"/>
      <c r="K2" s="641"/>
      <c r="L2" s="641"/>
    </row>
    <row r="3" spans="2:12" ht="25.5" x14ac:dyDescent="0.2">
      <c r="B3" s="482">
        <v>0</v>
      </c>
      <c r="C3" s="483">
        <v>440000</v>
      </c>
      <c r="D3" s="484">
        <v>0</v>
      </c>
      <c r="E3" s="500">
        <v>0.125</v>
      </c>
      <c r="F3" s="12"/>
      <c r="G3" s="642" t="s">
        <v>288</v>
      </c>
      <c r="H3" s="643" t="s">
        <v>289</v>
      </c>
      <c r="I3" s="644" t="s">
        <v>290</v>
      </c>
      <c r="J3" s="645"/>
      <c r="K3" s="646" t="s">
        <v>291</v>
      </c>
      <c r="L3" s="647" t="s">
        <v>292</v>
      </c>
    </row>
    <row r="4" spans="2:12" x14ac:dyDescent="0.2">
      <c r="B4" s="485">
        <v>440000</v>
      </c>
      <c r="C4" s="486">
        <v>1100000</v>
      </c>
      <c r="D4" s="486">
        <v>55000</v>
      </c>
      <c r="E4" s="487">
        <v>0.125</v>
      </c>
      <c r="F4" s="12"/>
      <c r="G4" s="648" t="s">
        <v>293</v>
      </c>
      <c r="H4" s="649" t="s">
        <v>294</v>
      </c>
      <c r="I4" s="650">
        <f>IF('Input Data'!$E$25&lt;1,0,20%)</f>
        <v>0.2</v>
      </c>
      <c r="J4" s="651" t="s">
        <v>25</v>
      </c>
      <c r="K4" s="652">
        <f>IF('Input Data'!$E$25=1,'Input Data'!$D$26,1)</f>
        <v>1</v>
      </c>
      <c r="L4" s="653">
        <f>I4*K4</f>
        <v>0.2</v>
      </c>
    </row>
    <row r="5" spans="2:12" ht="15.75" thickBot="1" x14ac:dyDescent="0.25">
      <c r="B5" s="485">
        <v>1100000</v>
      </c>
      <c r="C5" s="486">
        <v>5500000</v>
      </c>
      <c r="D5" s="486">
        <v>137500</v>
      </c>
      <c r="E5" s="487">
        <v>0.1</v>
      </c>
      <c r="F5" s="12"/>
      <c r="G5" s="654" t="s">
        <v>295</v>
      </c>
      <c r="H5" s="655" t="s">
        <v>296</v>
      </c>
      <c r="I5" s="656">
        <f>IF('Input Data'!$E$25&lt;2,0,40%)</f>
        <v>0</v>
      </c>
      <c r="J5" s="657" t="s">
        <v>25</v>
      </c>
      <c r="K5" s="658">
        <f>IF('Input Data'!$E$25=2,'Input Data'!$D$26,1)</f>
        <v>1</v>
      </c>
      <c r="L5" s="659">
        <f>I5*K5+L4</f>
        <v>0.2</v>
      </c>
    </row>
    <row r="6" spans="2:12" x14ac:dyDescent="0.2">
      <c r="B6" s="485">
        <v>5500000</v>
      </c>
      <c r="C6" s="486">
        <v>11000000</v>
      </c>
      <c r="D6" s="486">
        <v>577500</v>
      </c>
      <c r="E6" s="487">
        <v>0.08</v>
      </c>
      <c r="F6" s="12"/>
      <c r="G6" s="663"/>
      <c r="H6" s="664"/>
      <c r="I6" s="665"/>
      <c r="J6" s="663"/>
      <c r="K6" s="666"/>
      <c r="L6" s="667"/>
    </row>
    <row r="7" spans="2:12" x14ac:dyDescent="0.2">
      <c r="B7" s="485">
        <v>11000000</v>
      </c>
      <c r="C7" s="486">
        <v>27500000</v>
      </c>
      <c r="D7" s="486">
        <v>1017500</v>
      </c>
      <c r="E7" s="487">
        <v>7.0000000000000007E-2</v>
      </c>
      <c r="F7" s="12"/>
      <c r="H7" s="660" t="s">
        <v>294</v>
      </c>
      <c r="I7" s="661">
        <v>20</v>
      </c>
    </row>
    <row r="8" spans="2:12" ht="38.25" x14ac:dyDescent="0.2">
      <c r="B8" s="485">
        <v>27500000</v>
      </c>
      <c r="C8" s="486">
        <v>55000000</v>
      </c>
      <c r="D8" s="486">
        <v>2172500</v>
      </c>
      <c r="E8" s="487">
        <v>0.06</v>
      </c>
      <c r="F8" s="12"/>
      <c r="H8" s="660" t="s">
        <v>297</v>
      </c>
      <c r="I8" s="661">
        <v>40</v>
      </c>
    </row>
    <row r="9" spans="2:12" x14ac:dyDescent="0.2">
      <c r="B9" s="485">
        <v>55000000</v>
      </c>
      <c r="C9" s="486">
        <v>330000000</v>
      </c>
      <c r="D9" s="486">
        <v>3822500</v>
      </c>
      <c r="E9" s="487">
        <v>5.5E-2</v>
      </c>
      <c r="F9" s="12"/>
      <c r="H9" s="660" t="s">
        <v>298</v>
      </c>
      <c r="I9" s="661">
        <v>35</v>
      </c>
    </row>
    <row r="10" spans="2:12" ht="15.75" thickBot="1" x14ac:dyDescent="0.25">
      <c r="B10" s="488">
        <v>330000000</v>
      </c>
      <c r="C10" s="489">
        <v>600000000</v>
      </c>
      <c r="D10" s="490">
        <v>18947500</v>
      </c>
      <c r="E10" s="491">
        <v>5.5E-2</v>
      </c>
      <c r="F10" s="12"/>
      <c r="H10" s="660" t="s">
        <v>299</v>
      </c>
      <c r="I10" s="661">
        <v>5</v>
      </c>
    </row>
    <row r="11" spans="2:12" x14ac:dyDescent="0.2">
      <c r="B11" s="492"/>
      <c r="C11" s="493"/>
      <c r="D11" s="492"/>
      <c r="E11" s="492"/>
      <c r="F11" s="12"/>
      <c r="H11" s="660"/>
      <c r="I11" s="661"/>
    </row>
    <row r="12" spans="2:12" ht="16.5" thickBot="1" x14ac:dyDescent="0.3">
      <c r="B12" s="14" t="s">
        <v>261</v>
      </c>
      <c r="C12" s="411" t="s">
        <v>130</v>
      </c>
      <c r="D12" s="492"/>
      <c r="E12" s="492"/>
      <c r="F12" s="12"/>
    </row>
    <row r="13" spans="2:12" x14ac:dyDescent="0.2">
      <c r="B13" s="494">
        <v>0</v>
      </c>
      <c r="C13" s="483">
        <v>440000</v>
      </c>
      <c r="D13" s="495">
        <v>0</v>
      </c>
      <c r="E13" s="496">
        <v>0.15</v>
      </c>
      <c r="F13" s="12"/>
    </row>
    <row r="14" spans="2:12" x14ac:dyDescent="0.2">
      <c r="B14" s="497">
        <v>440000</v>
      </c>
      <c r="C14" s="498">
        <v>1100000</v>
      </c>
      <c r="D14" s="486">
        <v>66000</v>
      </c>
      <c r="E14" s="487">
        <v>0.15</v>
      </c>
      <c r="F14" s="12"/>
    </row>
    <row r="15" spans="2:12" x14ac:dyDescent="0.2">
      <c r="B15" s="497">
        <v>1100000</v>
      </c>
      <c r="C15" s="498">
        <v>5500000</v>
      </c>
      <c r="D15" s="486">
        <v>165000</v>
      </c>
      <c r="E15" s="487">
        <v>0.125</v>
      </c>
      <c r="F15" s="12"/>
    </row>
    <row r="16" spans="2:12" x14ac:dyDescent="0.2">
      <c r="B16" s="497">
        <v>5500000</v>
      </c>
      <c r="C16" s="498">
        <v>11000000</v>
      </c>
      <c r="D16" s="486">
        <v>715000</v>
      </c>
      <c r="E16" s="487">
        <v>0.105</v>
      </c>
      <c r="F16" s="12"/>
      <c r="H16" s="660"/>
      <c r="I16" s="662"/>
    </row>
    <row r="17" spans="2:6" x14ac:dyDescent="0.2">
      <c r="B17" s="497">
        <v>11000000</v>
      </c>
      <c r="C17" s="498">
        <v>27500000</v>
      </c>
      <c r="D17" s="486">
        <v>1292500</v>
      </c>
      <c r="E17" s="487">
        <v>9.5000000000000001E-2</v>
      </c>
      <c r="F17" s="12"/>
    </row>
    <row r="18" spans="2:6" x14ac:dyDescent="0.2">
      <c r="B18" s="497">
        <v>27500000</v>
      </c>
      <c r="C18" s="498">
        <v>55000000</v>
      </c>
      <c r="D18" s="486">
        <v>2860000</v>
      </c>
      <c r="E18" s="487">
        <v>0.09</v>
      </c>
      <c r="F18" s="12"/>
    </row>
    <row r="19" spans="2:6" x14ac:dyDescent="0.2">
      <c r="B19" s="497">
        <v>55000000</v>
      </c>
      <c r="C19" s="498">
        <v>330000000</v>
      </c>
      <c r="D19" s="486">
        <v>5335000</v>
      </c>
      <c r="E19" s="487">
        <v>8.5000000000000006E-2</v>
      </c>
      <c r="F19" s="12"/>
    </row>
    <row r="20" spans="2:6" ht="15.75" thickBot="1" x14ac:dyDescent="0.25">
      <c r="B20" s="499">
        <v>330000000</v>
      </c>
      <c r="C20" s="489">
        <v>600000000</v>
      </c>
      <c r="D20" s="490">
        <v>28710000</v>
      </c>
      <c r="E20" s="491">
        <v>8.5000000000000006E-2</v>
      </c>
      <c r="F20" s="12"/>
    </row>
  </sheetData>
  <sheetProtection password="CD4C" sheet="1" objects="1" scenarios="1" formatCells="0" formatColumns="0" formatRows="0"/>
  <phoneticPr fontId="72"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109375" customWidth="1"/>
    <col min="13" max="13" width="11.109375" customWidth="1"/>
  </cols>
  <sheetData>
    <row r="1" spans="1:13" ht="18.75" thickTop="1" x14ac:dyDescent="0.2">
      <c r="A1" s="1148" t="s">
        <v>501</v>
      </c>
      <c r="B1" s="393"/>
      <c r="C1" s="366"/>
      <c r="D1" s="366"/>
      <c r="E1" s="367" t="s">
        <v>240</v>
      </c>
      <c r="F1" s="366"/>
      <c r="G1" s="366"/>
      <c r="H1" s="366"/>
      <c r="I1" s="366"/>
      <c r="J1" s="366"/>
      <c r="K1" s="366"/>
      <c r="L1" s="366"/>
      <c r="M1" s="368"/>
    </row>
    <row r="2" spans="1:13" x14ac:dyDescent="0.2">
      <c r="A2" s="1344" t="s">
        <v>213</v>
      </c>
      <c r="B2" s="1345"/>
      <c r="C2" s="1345"/>
      <c r="D2" s="1141">
        <f>'Input Data'!$D$22</f>
        <v>0</v>
      </c>
      <c r="E2" s="783" t="s">
        <v>500</v>
      </c>
      <c r="F2" s="1142">
        <f>'Input Data'!$D$6</f>
        <v>0</v>
      </c>
      <c r="G2" s="268"/>
      <c r="H2" s="1345" t="s">
        <v>112</v>
      </c>
      <c r="I2" s="1345"/>
      <c r="J2" s="1346"/>
      <c r="K2" s="187" t="str">
        <f>IF('Input Data'!D15&gt;0,"Y","N")</f>
        <v>N</v>
      </c>
      <c r="L2" s="92"/>
      <c r="M2" s="43"/>
    </row>
    <row r="3" spans="1:13" ht="15.75" thickBot="1" x14ac:dyDescent="0.25">
      <c r="A3" s="369"/>
      <c r="B3" s="370"/>
      <c r="C3" s="92"/>
      <c r="D3" s="92"/>
      <c r="E3" s="92"/>
      <c r="F3" s="92"/>
      <c r="G3" s="92"/>
      <c r="H3" s="370"/>
      <c r="I3" s="370"/>
      <c r="J3" s="371"/>
      <c r="K3" s="92"/>
      <c r="L3" s="92"/>
      <c r="M3" s="372"/>
    </row>
    <row r="4" spans="1:13" ht="65.25" thickTop="1" thickBot="1" x14ac:dyDescent="0.25">
      <c r="A4" s="373" t="s">
        <v>214</v>
      </c>
      <c r="B4" s="394" t="s">
        <v>9</v>
      </c>
      <c r="C4" s="508" t="s">
        <v>277</v>
      </c>
      <c r="D4" s="508" t="s">
        <v>278</v>
      </c>
      <c r="E4" s="374" t="s">
        <v>279</v>
      </c>
      <c r="F4" s="509" t="s">
        <v>280</v>
      </c>
      <c r="G4" s="70"/>
      <c r="H4" s="373" t="s">
        <v>214</v>
      </c>
      <c r="I4" s="394" t="s">
        <v>9</v>
      </c>
      <c r="J4" s="508" t="s">
        <v>277</v>
      </c>
      <c r="K4" s="508" t="s">
        <v>278</v>
      </c>
      <c r="L4" s="374" t="s">
        <v>279</v>
      </c>
      <c r="M4" s="509" t="s">
        <v>280</v>
      </c>
    </row>
    <row r="5" spans="1:13" ht="27" thickTop="1" thickBot="1" x14ac:dyDescent="0.25">
      <c r="A5" s="450" t="s">
        <v>215</v>
      </c>
      <c r="B5" s="397"/>
      <c r="C5" s="713">
        <v>0</v>
      </c>
      <c r="D5" s="714">
        <f>IF($K$2="Y",((C5-E5)/1.14),C5)</f>
        <v>0</v>
      </c>
      <c r="E5" s="713">
        <v>0</v>
      </c>
      <c r="F5" s="715">
        <f>SUM(D5:E5)</f>
        <v>0</v>
      </c>
      <c r="G5" s="94"/>
      <c r="H5" s="375" t="s">
        <v>216</v>
      </c>
      <c r="I5" s="396"/>
      <c r="J5" s="376">
        <f>C42</f>
        <v>0</v>
      </c>
      <c r="K5" s="377">
        <f>D42</f>
        <v>0</v>
      </c>
      <c r="L5" s="376">
        <f>E42</f>
        <v>0</v>
      </c>
      <c r="M5" s="378">
        <f>SUM(K5:L5)</f>
        <v>0</v>
      </c>
    </row>
    <row r="6" spans="1:13" x14ac:dyDescent="0.2">
      <c r="A6" s="451">
        <v>2</v>
      </c>
      <c r="B6" s="398"/>
      <c r="C6" s="713">
        <v>0</v>
      </c>
      <c r="D6" s="714">
        <f t="shared" ref="D6:D41" si="0">IF($K$2="Y",((C6-E6)/1.14),C6)</f>
        <v>0</v>
      </c>
      <c r="E6" s="713">
        <v>0</v>
      </c>
      <c r="F6" s="715">
        <f t="shared" ref="F6:F41" si="1">SUM(D6:E6)</f>
        <v>0</v>
      </c>
      <c r="G6" s="94"/>
      <c r="H6" s="380" t="s">
        <v>217</v>
      </c>
      <c r="I6" s="397"/>
      <c r="J6" s="718">
        <v>0</v>
      </c>
      <c r="K6" s="714">
        <f t="shared" ref="K6:K41" si="2">IF($K$2="Y",((J6-L6)/1.14),J6)</f>
        <v>0</v>
      </c>
      <c r="L6" s="718">
        <v>0</v>
      </c>
      <c r="M6" s="719">
        <f t="shared" ref="M6:M41" si="3">SUM(K6:L6)</f>
        <v>0</v>
      </c>
    </row>
    <row r="7" spans="1:13" x14ac:dyDescent="0.2">
      <c r="A7" s="451">
        <f t="shared" ref="A7:A41" si="4">A6+1</f>
        <v>3</v>
      </c>
      <c r="B7" s="398"/>
      <c r="C7" s="713">
        <v>0</v>
      </c>
      <c r="D7" s="714">
        <f t="shared" si="0"/>
        <v>0</v>
      </c>
      <c r="E7" s="713">
        <v>0</v>
      </c>
      <c r="F7" s="715">
        <f t="shared" si="1"/>
        <v>0</v>
      </c>
      <c r="G7" s="94"/>
      <c r="H7" s="379">
        <f t="shared" ref="H7:H41" si="5">H6+1</f>
        <v>39</v>
      </c>
      <c r="I7" s="398"/>
      <c r="J7" s="713">
        <v>0</v>
      </c>
      <c r="K7" s="714">
        <f t="shared" si="2"/>
        <v>0</v>
      </c>
      <c r="L7" s="713">
        <v>0</v>
      </c>
      <c r="M7" s="715">
        <f t="shared" si="3"/>
        <v>0</v>
      </c>
    </row>
    <row r="8" spans="1:13" x14ac:dyDescent="0.2">
      <c r="A8" s="451">
        <f t="shared" si="4"/>
        <v>4</v>
      </c>
      <c r="B8" s="398"/>
      <c r="C8" s="713">
        <v>0</v>
      </c>
      <c r="D8" s="714">
        <f t="shared" si="0"/>
        <v>0</v>
      </c>
      <c r="E8" s="713">
        <v>0</v>
      </c>
      <c r="F8" s="715">
        <f t="shared" si="1"/>
        <v>0</v>
      </c>
      <c r="G8" s="94"/>
      <c r="H8" s="379">
        <f t="shared" si="5"/>
        <v>40</v>
      </c>
      <c r="I8" s="398"/>
      <c r="J8" s="713">
        <v>0</v>
      </c>
      <c r="K8" s="714">
        <f t="shared" si="2"/>
        <v>0</v>
      </c>
      <c r="L8" s="713">
        <v>0</v>
      </c>
      <c r="M8" s="715">
        <f t="shared" si="3"/>
        <v>0</v>
      </c>
    </row>
    <row r="9" spans="1:13" x14ac:dyDescent="0.2">
      <c r="A9" s="451">
        <f t="shared" si="4"/>
        <v>5</v>
      </c>
      <c r="B9" s="398"/>
      <c r="C9" s="713">
        <v>0</v>
      </c>
      <c r="D9" s="714">
        <f t="shared" si="0"/>
        <v>0</v>
      </c>
      <c r="E9" s="713">
        <v>0</v>
      </c>
      <c r="F9" s="715">
        <f t="shared" si="1"/>
        <v>0</v>
      </c>
      <c r="G9" s="94"/>
      <c r="H9" s="379">
        <f t="shared" si="5"/>
        <v>41</v>
      </c>
      <c r="I9" s="398"/>
      <c r="J9" s="713">
        <v>0</v>
      </c>
      <c r="K9" s="714">
        <f t="shared" si="2"/>
        <v>0</v>
      </c>
      <c r="L9" s="713">
        <v>0</v>
      </c>
      <c r="M9" s="715">
        <f t="shared" si="3"/>
        <v>0</v>
      </c>
    </row>
    <row r="10" spans="1:13" x14ac:dyDescent="0.2">
      <c r="A10" s="451">
        <f t="shared" si="4"/>
        <v>6</v>
      </c>
      <c r="B10" s="398"/>
      <c r="C10" s="713">
        <v>0</v>
      </c>
      <c r="D10" s="714">
        <f t="shared" si="0"/>
        <v>0</v>
      </c>
      <c r="E10" s="713">
        <v>0</v>
      </c>
      <c r="F10" s="715">
        <f t="shared" si="1"/>
        <v>0</v>
      </c>
      <c r="G10" s="94"/>
      <c r="H10" s="379">
        <f t="shared" si="5"/>
        <v>42</v>
      </c>
      <c r="I10" s="398"/>
      <c r="J10" s="713">
        <v>0</v>
      </c>
      <c r="K10" s="714">
        <f t="shared" si="2"/>
        <v>0</v>
      </c>
      <c r="L10" s="713">
        <v>0</v>
      </c>
      <c r="M10" s="715">
        <f t="shared" si="3"/>
        <v>0</v>
      </c>
    </row>
    <row r="11" spans="1:13" x14ac:dyDescent="0.2">
      <c r="A11" s="451">
        <f t="shared" si="4"/>
        <v>7</v>
      </c>
      <c r="B11" s="398"/>
      <c r="C11" s="713">
        <v>0</v>
      </c>
      <c r="D11" s="714">
        <f t="shared" si="0"/>
        <v>0</v>
      </c>
      <c r="E11" s="713">
        <v>0</v>
      </c>
      <c r="F11" s="715">
        <f t="shared" si="1"/>
        <v>0</v>
      </c>
      <c r="G11" s="94"/>
      <c r="H11" s="379">
        <f t="shared" si="5"/>
        <v>43</v>
      </c>
      <c r="I11" s="398"/>
      <c r="J11" s="713">
        <v>0</v>
      </c>
      <c r="K11" s="714">
        <f t="shared" si="2"/>
        <v>0</v>
      </c>
      <c r="L11" s="713">
        <v>0</v>
      </c>
      <c r="M11" s="715">
        <f t="shared" si="3"/>
        <v>0</v>
      </c>
    </row>
    <row r="12" spans="1:13" x14ac:dyDescent="0.2">
      <c r="A12" s="451">
        <f t="shared" si="4"/>
        <v>8</v>
      </c>
      <c r="B12" s="398"/>
      <c r="C12" s="713">
        <v>0</v>
      </c>
      <c r="D12" s="714">
        <f t="shared" si="0"/>
        <v>0</v>
      </c>
      <c r="E12" s="713">
        <v>0</v>
      </c>
      <c r="F12" s="715">
        <f t="shared" si="1"/>
        <v>0</v>
      </c>
      <c r="G12" s="94"/>
      <c r="H12" s="379">
        <f t="shared" si="5"/>
        <v>44</v>
      </c>
      <c r="I12" s="398"/>
      <c r="J12" s="713">
        <v>0</v>
      </c>
      <c r="K12" s="714">
        <f t="shared" si="2"/>
        <v>0</v>
      </c>
      <c r="L12" s="713">
        <v>0</v>
      </c>
      <c r="M12" s="715">
        <f t="shared" si="3"/>
        <v>0</v>
      </c>
    </row>
    <row r="13" spans="1:13" x14ac:dyDescent="0.2">
      <c r="A13" s="451">
        <f t="shared" si="4"/>
        <v>9</v>
      </c>
      <c r="B13" s="398"/>
      <c r="C13" s="713">
        <v>0</v>
      </c>
      <c r="D13" s="714">
        <f t="shared" si="0"/>
        <v>0</v>
      </c>
      <c r="E13" s="713">
        <v>0</v>
      </c>
      <c r="F13" s="715">
        <f t="shared" si="1"/>
        <v>0</v>
      </c>
      <c r="G13" s="94"/>
      <c r="H13" s="379">
        <f t="shared" si="5"/>
        <v>45</v>
      </c>
      <c r="I13" s="398"/>
      <c r="J13" s="713">
        <v>0</v>
      </c>
      <c r="K13" s="714">
        <f t="shared" si="2"/>
        <v>0</v>
      </c>
      <c r="L13" s="713">
        <v>0</v>
      </c>
      <c r="M13" s="715">
        <f t="shared" si="3"/>
        <v>0</v>
      </c>
    </row>
    <row r="14" spans="1:13" x14ac:dyDescent="0.2">
      <c r="A14" s="451">
        <f t="shared" si="4"/>
        <v>10</v>
      </c>
      <c r="B14" s="398"/>
      <c r="C14" s="713">
        <v>0</v>
      </c>
      <c r="D14" s="714">
        <f t="shared" si="0"/>
        <v>0</v>
      </c>
      <c r="E14" s="713">
        <v>0</v>
      </c>
      <c r="F14" s="715">
        <f t="shared" si="1"/>
        <v>0</v>
      </c>
      <c r="G14" s="94"/>
      <c r="H14" s="379">
        <f t="shared" si="5"/>
        <v>46</v>
      </c>
      <c r="I14" s="398"/>
      <c r="J14" s="713">
        <v>0</v>
      </c>
      <c r="K14" s="714">
        <f t="shared" si="2"/>
        <v>0</v>
      </c>
      <c r="L14" s="713">
        <v>0</v>
      </c>
      <c r="M14" s="715">
        <f t="shared" si="3"/>
        <v>0</v>
      </c>
    </row>
    <row r="15" spans="1:13" x14ac:dyDescent="0.2">
      <c r="A15" s="451">
        <f t="shared" si="4"/>
        <v>11</v>
      </c>
      <c r="B15" s="398"/>
      <c r="C15" s="713">
        <v>0</v>
      </c>
      <c r="D15" s="714">
        <f t="shared" si="0"/>
        <v>0</v>
      </c>
      <c r="E15" s="713">
        <v>0</v>
      </c>
      <c r="F15" s="715">
        <f t="shared" si="1"/>
        <v>0</v>
      </c>
      <c r="G15" s="94"/>
      <c r="H15" s="379">
        <f t="shared" si="5"/>
        <v>47</v>
      </c>
      <c r="I15" s="398"/>
      <c r="J15" s="713">
        <v>0</v>
      </c>
      <c r="K15" s="714">
        <f t="shared" si="2"/>
        <v>0</v>
      </c>
      <c r="L15" s="713">
        <v>0</v>
      </c>
      <c r="M15" s="715">
        <f t="shared" si="3"/>
        <v>0</v>
      </c>
    </row>
    <row r="16" spans="1:13" x14ac:dyDescent="0.2">
      <c r="A16" s="451">
        <f t="shared" si="4"/>
        <v>12</v>
      </c>
      <c r="B16" s="398"/>
      <c r="C16" s="713">
        <v>0</v>
      </c>
      <c r="D16" s="714">
        <f t="shared" si="0"/>
        <v>0</v>
      </c>
      <c r="E16" s="713">
        <v>0</v>
      </c>
      <c r="F16" s="715">
        <f t="shared" si="1"/>
        <v>0</v>
      </c>
      <c r="G16" s="94"/>
      <c r="H16" s="379">
        <f t="shared" si="5"/>
        <v>48</v>
      </c>
      <c r="I16" s="398"/>
      <c r="J16" s="713">
        <v>0</v>
      </c>
      <c r="K16" s="714">
        <f t="shared" si="2"/>
        <v>0</v>
      </c>
      <c r="L16" s="713">
        <v>0</v>
      </c>
      <c r="M16" s="715">
        <f t="shared" si="3"/>
        <v>0</v>
      </c>
    </row>
    <row r="17" spans="1:13" x14ac:dyDescent="0.2">
      <c r="A17" s="451">
        <f t="shared" si="4"/>
        <v>13</v>
      </c>
      <c r="B17" s="398"/>
      <c r="C17" s="713">
        <v>0</v>
      </c>
      <c r="D17" s="714">
        <f t="shared" si="0"/>
        <v>0</v>
      </c>
      <c r="E17" s="713">
        <v>0</v>
      </c>
      <c r="F17" s="715">
        <f t="shared" si="1"/>
        <v>0</v>
      </c>
      <c r="G17" s="94"/>
      <c r="H17" s="379">
        <f t="shared" si="5"/>
        <v>49</v>
      </c>
      <c r="I17" s="398"/>
      <c r="J17" s="713">
        <v>0</v>
      </c>
      <c r="K17" s="714">
        <f t="shared" si="2"/>
        <v>0</v>
      </c>
      <c r="L17" s="713">
        <v>0</v>
      </c>
      <c r="M17" s="715">
        <f t="shared" si="3"/>
        <v>0</v>
      </c>
    </row>
    <row r="18" spans="1:13" x14ac:dyDescent="0.2">
      <c r="A18" s="451">
        <f t="shared" si="4"/>
        <v>14</v>
      </c>
      <c r="B18" s="398"/>
      <c r="C18" s="713">
        <v>0</v>
      </c>
      <c r="D18" s="714">
        <f t="shared" si="0"/>
        <v>0</v>
      </c>
      <c r="E18" s="713">
        <v>0</v>
      </c>
      <c r="F18" s="715">
        <f t="shared" si="1"/>
        <v>0</v>
      </c>
      <c r="G18" s="94"/>
      <c r="H18" s="379">
        <f t="shared" si="5"/>
        <v>50</v>
      </c>
      <c r="I18" s="398"/>
      <c r="J18" s="713">
        <v>0</v>
      </c>
      <c r="K18" s="714">
        <f t="shared" si="2"/>
        <v>0</v>
      </c>
      <c r="L18" s="713">
        <v>0</v>
      </c>
      <c r="M18" s="715">
        <f t="shared" si="3"/>
        <v>0</v>
      </c>
    </row>
    <row r="19" spans="1:13" x14ac:dyDescent="0.2">
      <c r="A19" s="451">
        <f t="shared" si="4"/>
        <v>15</v>
      </c>
      <c r="B19" s="398"/>
      <c r="C19" s="713">
        <v>0</v>
      </c>
      <c r="D19" s="714">
        <f t="shared" si="0"/>
        <v>0</v>
      </c>
      <c r="E19" s="713">
        <v>0</v>
      </c>
      <c r="F19" s="715">
        <f t="shared" si="1"/>
        <v>0</v>
      </c>
      <c r="G19" s="94"/>
      <c r="H19" s="379">
        <f t="shared" si="5"/>
        <v>51</v>
      </c>
      <c r="I19" s="398"/>
      <c r="J19" s="713">
        <v>0</v>
      </c>
      <c r="K19" s="714">
        <f t="shared" si="2"/>
        <v>0</v>
      </c>
      <c r="L19" s="713">
        <v>0</v>
      </c>
      <c r="M19" s="715">
        <f t="shared" si="3"/>
        <v>0</v>
      </c>
    </row>
    <row r="20" spans="1:13" x14ac:dyDescent="0.2">
      <c r="A20" s="451">
        <f t="shared" si="4"/>
        <v>16</v>
      </c>
      <c r="B20" s="398"/>
      <c r="C20" s="713">
        <v>0</v>
      </c>
      <c r="D20" s="714">
        <f t="shared" si="0"/>
        <v>0</v>
      </c>
      <c r="E20" s="713">
        <v>0</v>
      </c>
      <c r="F20" s="715">
        <f t="shared" si="1"/>
        <v>0</v>
      </c>
      <c r="G20" s="94"/>
      <c r="H20" s="379">
        <f t="shared" si="5"/>
        <v>52</v>
      </c>
      <c r="I20" s="398"/>
      <c r="J20" s="713">
        <v>0</v>
      </c>
      <c r="K20" s="714">
        <f t="shared" si="2"/>
        <v>0</v>
      </c>
      <c r="L20" s="713">
        <v>0</v>
      </c>
      <c r="M20" s="715">
        <f t="shared" si="3"/>
        <v>0</v>
      </c>
    </row>
    <row r="21" spans="1:13" x14ac:dyDescent="0.2">
      <c r="A21" s="451">
        <f t="shared" si="4"/>
        <v>17</v>
      </c>
      <c r="B21" s="398"/>
      <c r="C21" s="713">
        <v>0</v>
      </c>
      <c r="D21" s="714">
        <f t="shared" si="0"/>
        <v>0</v>
      </c>
      <c r="E21" s="713">
        <v>0</v>
      </c>
      <c r="F21" s="715">
        <f t="shared" si="1"/>
        <v>0</v>
      </c>
      <c r="G21" s="381"/>
      <c r="H21" s="379">
        <f t="shared" si="5"/>
        <v>53</v>
      </c>
      <c r="I21" s="398"/>
      <c r="J21" s="713">
        <v>0</v>
      </c>
      <c r="K21" s="714">
        <f t="shared" si="2"/>
        <v>0</v>
      </c>
      <c r="L21" s="713">
        <v>0</v>
      </c>
      <c r="M21" s="715">
        <f t="shared" si="3"/>
        <v>0</v>
      </c>
    </row>
    <row r="22" spans="1:13" x14ac:dyDescent="0.2">
      <c r="A22" s="451">
        <f t="shared" si="4"/>
        <v>18</v>
      </c>
      <c r="B22" s="398"/>
      <c r="C22" s="713">
        <v>0</v>
      </c>
      <c r="D22" s="714">
        <f t="shared" si="0"/>
        <v>0</v>
      </c>
      <c r="E22" s="713">
        <v>0</v>
      </c>
      <c r="F22" s="715">
        <f t="shared" si="1"/>
        <v>0</v>
      </c>
      <c r="G22" s="381"/>
      <c r="H22" s="379">
        <f t="shared" si="5"/>
        <v>54</v>
      </c>
      <c r="I22" s="398"/>
      <c r="J22" s="713">
        <v>0</v>
      </c>
      <c r="K22" s="714">
        <f t="shared" si="2"/>
        <v>0</v>
      </c>
      <c r="L22" s="713">
        <v>0</v>
      </c>
      <c r="M22" s="715">
        <f t="shared" si="3"/>
        <v>0</v>
      </c>
    </row>
    <row r="23" spans="1:13" x14ac:dyDescent="0.2">
      <c r="A23" s="451">
        <f t="shared" si="4"/>
        <v>19</v>
      </c>
      <c r="B23" s="398"/>
      <c r="C23" s="713">
        <v>0</v>
      </c>
      <c r="D23" s="714">
        <f t="shared" si="0"/>
        <v>0</v>
      </c>
      <c r="E23" s="713">
        <v>0</v>
      </c>
      <c r="F23" s="715">
        <f t="shared" si="1"/>
        <v>0</v>
      </c>
      <c r="G23" s="381"/>
      <c r="H23" s="379">
        <f t="shared" si="5"/>
        <v>55</v>
      </c>
      <c r="I23" s="398"/>
      <c r="J23" s="713">
        <v>0</v>
      </c>
      <c r="K23" s="714">
        <f t="shared" si="2"/>
        <v>0</v>
      </c>
      <c r="L23" s="713">
        <v>0</v>
      </c>
      <c r="M23" s="715">
        <f t="shared" si="3"/>
        <v>0</v>
      </c>
    </row>
    <row r="24" spans="1:13" x14ac:dyDescent="0.2">
      <c r="A24" s="451">
        <f t="shared" si="4"/>
        <v>20</v>
      </c>
      <c r="B24" s="398"/>
      <c r="C24" s="713">
        <v>0</v>
      </c>
      <c r="D24" s="714">
        <f t="shared" si="0"/>
        <v>0</v>
      </c>
      <c r="E24" s="713">
        <v>0</v>
      </c>
      <c r="F24" s="715">
        <f t="shared" si="1"/>
        <v>0</v>
      </c>
      <c r="G24" s="94"/>
      <c r="H24" s="379">
        <f t="shared" si="5"/>
        <v>56</v>
      </c>
      <c r="I24" s="398"/>
      <c r="J24" s="713">
        <v>0</v>
      </c>
      <c r="K24" s="714">
        <f t="shared" si="2"/>
        <v>0</v>
      </c>
      <c r="L24" s="713">
        <v>0</v>
      </c>
      <c r="M24" s="715">
        <f t="shared" si="3"/>
        <v>0</v>
      </c>
    </row>
    <row r="25" spans="1:13" x14ac:dyDescent="0.2">
      <c r="A25" s="451">
        <f t="shared" si="4"/>
        <v>21</v>
      </c>
      <c r="B25" s="398"/>
      <c r="C25" s="713">
        <v>0</v>
      </c>
      <c r="D25" s="714">
        <f t="shared" si="0"/>
        <v>0</v>
      </c>
      <c r="E25" s="713">
        <v>0</v>
      </c>
      <c r="F25" s="715">
        <f t="shared" si="1"/>
        <v>0</v>
      </c>
      <c r="G25" s="94"/>
      <c r="H25" s="379">
        <f t="shared" si="5"/>
        <v>57</v>
      </c>
      <c r="I25" s="398"/>
      <c r="J25" s="713">
        <v>0</v>
      </c>
      <c r="K25" s="714">
        <f t="shared" si="2"/>
        <v>0</v>
      </c>
      <c r="L25" s="713">
        <v>0</v>
      </c>
      <c r="M25" s="715">
        <f t="shared" si="3"/>
        <v>0</v>
      </c>
    </row>
    <row r="26" spans="1:13" x14ac:dyDescent="0.2">
      <c r="A26" s="451">
        <f t="shared" si="4"/>
        <v>22</v>
      </c>
      <c r="B26" s="398"/>
      <c r="C26" s="713">
        <v>0</v>
      </c>
      <c r="D26" s="714">
        <f t="shared" si="0"/>
        <v>0</v>
      </c>
      <c r="E26" s="713">
        <v>0</v>
      </c>
      <c r="F26" s="715">
        <f t="shared" si="1"/>
        <v>0</v>
      </c>
      <c r="G26" s="94"/>
      <c r="H26" s="379">
        <f t="shared" si="5"/>
        <v>58</v>
      </c>
      <c r="I26" s="398"/>
      <c r="J26" s="713">
        <v>0</v>
      </c>
      <c r="K26" s="714">
        <f t="shared" si="2"/>
        <v>0</v>
      </c>
      <c r="L26" s="713">
        <v>0</v>
      </c>
      <c r="M26" s="715">
        <f t="shared" si="3"/>
        <v>0</v>
      </c>
    </row>
    <row r="27" spans="1:13" x14ac:dyDescent="0.2">
      <c r="A27" s="451">
        <f t="shared" si="4"/>
        <v>23</v>
      </c>
      <c r="B27" s="398"/>
      <c r="C27" s="713">
        <v>0</v>
      </c>
      <c r="D27" s="714">
        <f t="shared" si="0"/>
        <v>0</v>
      </c>
      <c r="E27" s="713">
        <v>0</v>
      </c>
      <c r="F27" s="715">
        <f t="shared" si="1"/>
        <v>0</v>
      </c>
      <c r="G27" s="94"/>
      <c r="H27" s="379">
        <f t="shared" si="5"/>
        <v>59</v>
      </c>
      <c r="I27" s="398"/>
      <c r="J27" s="713">
        <v>0</v>
      </c>
      <c r="K27" s="714">
        <f t="shared" si="2"/>
        <v>0</v>
      </c>
      <c r="L27" s="713">
        <v>0</v>
      </c>
      <c r="M27" s="715">
        <f t="shared" si="3"/>
        <v>0</v>
      </c>
    </row>
    <row r="28" spans="1:13" x14ac:dyDescent="0.2">
      <c r="A28" s="451">
        <f t="shared" si="4"/>
        <v>24</v>
      </c>
      <c r="B28" s="398"/>
      <c r="C28" s="713">
        <v>0</v>
      </c>
      <c r="D28" s="714">
        <f t="shared" si="0"/>
        <v>0</v>
      </c>
      <c r="E28" s="713">
        <v>0</v>
      </c>
      <c r="F28" s="715">
        <f t="shared" si="1"/>
        <v>0</v>
      </c>
      <c r="G28" s="94"/>
      <c r="H28" s="379">
        <f t="shared" si="5"/>
        <v>60</v>
      </c>
      <c r="I28" s="398"/>
      <c r="J28" s="713">
        <v>0</v>
      </c>
      <c r="K28" s="714">
        <f t="shared" si="2"/>
        <v>0</v>
      </c>
      <c r="L28" s="713">
        <v>0</v>
      </c>
      <c r="M28" s="715">
        <f t="shared" si="3"/>
        <v>0</v>
      </c>
    </row>
    <row r="29" spans="1:13" x14ac:dyDescent="0.2">
      <c r="A29" s="451">
        <f t="shared" si="4"/>
        <v>25</v>
      </c>
      <c r="B29" s="398"/>
      <c r="C29" s="713">
        <v>0</v>
      </c>
      <c r="D29" s="714">
        <f t="shared" si="0"/>
        <v>0</v>
      </c>
      <c r="E29" s="713">
        <v>0</v>
      </c>
      <c r="F29" s="715">
        <f t="shared" si="1"/>
        <v>0</v>
      </c>
      <c r="G29" s="94"/>
      <c r="H29" s="379">
        <f t="shared" si="5"/>
        <v>61</v>
      </c>
      <c r="I29" s="398"/>
      <c r="J29" s="713">
        <v>0</v>
      </c>
      <c r="K29" s="714">
        <f t="shared" si="2"/>
        <v>0</v>
      </c>
      <c r="L29" s="713">
        <v>0</v>
      </c>
      <c r="M29" s="715">
        <f t="shared" si="3"/>
        <v>0</v>
      </c>
    </row>
    <row r="30" spans="1:13" x14ac:dyDescent="0.2">
      <c r="A30" s="451">
        <f t="shared" si="4"/>
        <v>26</v>
      </c>
      <c r="B30" s="398"/>
      <c r="C30" s="713">
        <v>0</v>
      </c>
      <c r="D30" s="714">
        <f t="shared" si="0"/>
        <v>0</v>
      </c>
      <c r="E30" s="713">
        <v>0</v>
      </c>
      <c r="F30" s="715">
        <f t="shared" si="1"/>
        <v>0</v>
      </c>
      <c r="G30" s="94"/>
      <c r="H30" s="379">
        <f t="shared" si="5"/>
        <v>62</v>
      </c>
      <c r="I30" s="398"/>
      <c r="J30" s="713">
        <v>0</v>
      </c>
      <c r="K30" s="714">
        <f t="shared" si="2"/>
        <v>0</v>
      </c>
      <c r="L30" s="713">
        <v>0</v>
      </c>
      <c r="M30" s="715">
        <f t="shared" si="3"/>
        <v>0</v>
      </c>
    </row>
    <row r="31" spans="1:13" x14ac:dyDescent="0.2">
      <c r="A31" s="451">
        <f t="shared" si="4"/>
        <v>27</v>
      </c>
      <c r="B31" s="398"/>
      <c r="C31" s="713">
        <v>0</v>
      </c>
      <c r="D31" s="714">
        <f t="shared" si="0"/>
        <v>0</v>
      </c>
      <c r="E31" s="713">
        <v>0</v>
      </c>
      <c r="F31" s="715">
        <f t="shared" si="1"/>
        <v>0</v>
      </c>
      <c r="G31" s="94"/>
      <c r="H31" s="379">
        <f t="shared" si="5"/>
        <v>63</v>
      </c>
      <c r="I31" s="398"/>
      <c r="J31" s="713">
        <v>0</v>
      </c>
      <c r="K31" s="714">
        <f t="shared" si="2"/>
        <v>0</v>
      </c>
      <c r="L31" s="713">
        <v>0</v>
      </c>
      <c r="M31" s="715">
        <f t="shared" si="3"/>
        <v>0</v>
      </c>
    </row>
    <row r="32" spans="1:13" x14ac:dyDescent="0.2">
      <c r="A32" s="451">
        <f t="shared" si="4"/>
        <v>28</v>
      </c>
      <c r="B32" s="398"/>
      <c r="C32" s="713">
        <v>0</v>
      </c>
      <c r="D32" s="714">
        <f t="shared" si="0"/>
        <v>0</v>
      </c>
      <c r="E32" s="713">
        <v>0</v>
      </c>
      <c r="F32" s="715">
        <f t="shared" si="1"/>
        <v>0</v>
      </c>
      <c r="G32" s="94"/>
      <c r="H32" s="379">
        <f t="shared" si="5"/>
        <v>64</v>
      </c>
      <c r="I32" s="398"/>
      <c r="J32" s="713">
        <v>0</v>
      </c>
      <c r="K32" s="714">
        <f t="shared" si="2"/>
        <v>0</v>
      </c>
      <c r="L32" s="713">
        <v>0</v>
      </c>
      <c r="M32" s="715">
        <f t="shared" si="3"/>
        <v>0</v>
      </c>
    </row>
    <row r="33" spans="1:13" x14ac:dyDescent="0.2">
      <c r="A33" s="451">
        <f t="shared" si="4"/>
        <v>29</v>
      </c>
      <c r="B33" s="398"/>
      <c r="C33" s="713">
        <v>0</v>
      </c>
      <c r="D33" s="714">
        <f t="shared" si="0"/>
        <v>0</v>
      </c>
      <c r="E33" s="713">
        <v>0</v>
      </c>
      <c r="F33" s="715">
        <f t="shared" si="1"/>
        <v>0</v>
      </c>
      <c r="G33" s="94"/>
      <c r="H33" s="379">
        <f t="shared" si="5"/>
        <v>65</v>
      </c>
      <c r="I33" s="398"/>
      <c r="J33" s="713">
        <v>0</v>
      </c>
      <c r="K33" s="714">
        <f t="shared" si="2"/>
        <v>0</v>
      </c>
      <c r="L33" s="713">
        <v>0</v>
      </c>
      <c r="M33" s="715">
        <f t="shared" si="3"/>
        <v>0</v>
      </c>
    </row>
    <row r="34" spans="1:13" x14ac:dyDescent="0.2">
      <c r="A34" s="451">
        <f t="shared" si="4"/>
        <v>30</v>
      </c>
      <c r="B34" s="398"/>
      <c r="C34" s="713">
        <v>0</v>
      </c>
      <c r="D34" s="714">
        <f t="shared" si="0"/>
        <v>0</v>
      </c>
      <c r="E34" s="713">
        <v>0</v>
      </c>
      <c r="F34" s="715">
        <f t="shared" si="1"/>
        <v>0</v>
      </c>
      <c r="G34" s="94"/>
      <c r="H34" s="379">
        <f t="shared" si="5"/>
        <v>66</v>
      </c>
      <c r="I34" s="398"/>
      <c r="J34" s="713">
        <v>0</v>
      </c>
      <c r="K34" s="714">
        <f t="shared" si="2"/>
        <v>0</v>
      </c>
      <c r="L34" s="713">
        <v>0</v>
      </c>
      <c r="M34" s="715">
        <f t="shared" si="3"/>
        <v>0</v>
      </c>
    </row>
    <row r="35" spans="1:13" x14ac:dyDescent="0.2">
      <c r="A35" s="451">
        <f t="shared" si="4"/>
        <v>31</v>
      </c>
      <c r="B35" s="398"/>
      <c r="C35" s="713">
        <v>0</v>
      </c>
      <c r="D35" s="714">
        <f t="shared" si="0"/>
        <v>0</v>
      </c>
      <c r="E35" s="713">
        <v>0</v>
      </c>
      <c r="F35" s="715">
        <f t="shared" si="1"/>
        <v>0</v>
      </c>
      <c r="G35" s="94"/>
      <c r="H35" s="379">
        <f t="shared" si="5"/>
        <v>67</v>
      </c>
      <c r="I35" s="398"/>
      <c r="J35" s="713">
        <v>0</v>
      </c>
      <c r="K35" s="714">
        <f t="shared" si="2"/>
        <v>0</v>
      </c>
      <c r="L35" s="713">
        <v>0</v>
      </c>
      <c r="M35" s="715">
        <f t="shared" si="3"/>
        <v>0</v>
      </c>
    </row>
    <row r="36" spans="1:13" x14ac:dyDescent="0.2">
      <c r="A36" s="451">
        <f t="shared" si="4"/>
        <v>32</v>
      </c>
      <c r="B36" s="398"/>
      <c r="C36" s="713">
        <v>0</v>
      </c>
      <c r="D36" s="714">
        <f t="shared" si="0"/>
        <v>0</v>
      </c>
      <c r="E36" s="713">
        <v>0</v>
      </c>
      <c r="F36" s="715">
        <f t="shared" si="1"/>
        <v>0</v>
      </c>
      <c r="G36" s="94"/>
      <c r="H36" s="379">
        <f t="shared" si="5"/>
        <v>68</v>
      </c>
      <c r="I36" s="398"/>
      <c r="J36" s="713">
        <v>0</v>
      </c>
      <c r="K36" s="714">
        <f t="shared" si="2"/>
        <v>0</v>
      </c>
      <c r="L36" s="713">
        <v>0</v>
      </c>
      <c r="M36" s="715">
        <f t="shared" si="3"/>
        <v>0</v>
      </c>
    </row>
    <row r="37" spans="1:13" x14ac:dyDescent="0.2">
      <c r="A37" s="451">
        <f t="shared" si="4"/>
        <v>33</v>
      </c>
      <c r="B37" s="398"/>
      <c r="C37" s="713">
        <v>0</v>
      </c>
      <c r="D37" s="714">
        <f t="shared" si="0"/>
        <v>0</v>
      </c>
      <c r="E37" s="713">
        <v>0</v>
      </c>
      <c r="F37" s="715">
        <f t="shared" si="1"/>
        <v>0</v>
      </c>
      <c r="G37" s="94"/>
      <c r="H37" s="379">
        <f t="shared" si="5"/>
        <v>69</v>
      </c>
      <c r="I37" s="398"/>
      <c r="J37" s="713">
        <v>0</v>
      </c>
      <c r="K37" s="714">
        <f t="shared" si="2"/>
        <v>0</v>
      </c>
      <c r="L37" s="713">
        <v>0</v>
      </c>
      <c r="M37" s="715">
        <f t="shared" si="3"/>
        <v>0</v>
      </c>
    </row>
    <row r="38" spans="1:13" x14ac:dyDescent="0.2">
      <c r="A38" s="451">
        <f t="shared" si="4"/>
        <v>34</v>
      </c>
      <c r="B38" s="398"/>
      <c r="C38" s="713">
        <v>0</v>
      </c>
      <c r="D38" s="714">
        <f t="shared" si="0"/>
        <v>0</v>
      </c>
      <c r="E38" s="713">
        <v>0</v>
      </c>
      <c r="F38" s="715">
        <f t="shared" si="1"/>
        <v>0</v>
      </c>
      <c r="G38" s="94"/>
      <c r="H38" s="379">
        <f t="shared" si="5"/>
        <v>70</v>
      </c>
      <c r="I38" s="398"/>
      <c r="J38" s="713">
        <v>0</v>
      </c>
      <c r="K38" s="714">
        <f t="shared" si="2"/>
        <v>0</v>
      </c>
      <c r="L38" s="713">
        <v>0</v>
      </c>
      <c r="M38" s="715">
        <f t="shared" si="3"/>
        <v>0</v>
      </c>
    </row>
    <row r="39" spans="1:13" x14ac:dyDescent="0.2">
      <c r="A39" s="451">
        <f t="shared" si="4"/>
        <v>35</v>
      </c>
      <c r="B39" s="398"/>
      <c r="C39" s="713">
        <v>0</v>
      </c>
      <c r="D39" s="714">
        <f t="shared" si="0"/>
        <v>0</v>
      </c>
      <c r="E39" s="713">
        <v>0</v>
      </c>
      <c r="F39" s="715">
        <f t="shared" si="1"/>
        <v>0</v>
      </c>
      <c r="G39" s="94"/>
      <c r="H39" s="379">
        <f t="shared" si="5"/>
        <v>71</v>
      </c>
      <c r="I39" s="398"/>
      <c r="J39" s="713">
        <v>0</v>
      </c>
      <c r="K39" s="714">
        <f t="shared" si="2"/>
        <v>0</v>
      </c>
      <c r="L39" s="713">
        <v>0</v>
      </c>
      <c r="M39" s="715">
        <f t="shared" si="3"/>
        <v>0</v>
      </c>
    </row>
    <row r="40" spans="1:13" x14ac:dyDescent="0.2">
      <c r="A40" s="451">
        <f t="shared" si="4"/>
        <v>36</v>
      </c>
      <c r="B40" s="398"/>
      <c r="C40" s="713">
        <v>0</v>
      </c>
      <c r="D40" s="714">
        <f t="shared" si="0"/>
        <v>0</v>
      </c>
      <c r="E40" s="713">
        <v>0</v>
      </c>
      <c r="F40" s="715">
        <f t="shared" si="1"/>
        <v>0</v>
      </c>
      <c r="G40" s="94"/>
      <c r="H40" s="379">
        <f t="shared" si="5"/>
        <v>72</v>
      </c>
      <c r="I40" s="398"/>
      <c r="J40" s="713">
        <v>0</v>
      </c>
      <c r="K40" s="714">
        <f t="shared" si="2"/>
        <v>0</v>
      </c>
      <c r="L40" s="713">
        <v>0</v>
      </c>
      <c r="M40" s="715">
        <f t="shared" si="3"/>
        <v>0</v>
      </c>
    </row>
    <row r="41" spans="1:13" ht="15.75" thickBot="1" x14ac:dyDescent="0.25">
      <c r="A41" s="451">
        <f t="shared" si="4"/>
        <v>37</v>
      </c>
      <c r="B41" s="398"/>
      <c r="C41" s="713">
        <v>0</v>
      </c>
      <c r="D41" s="714">
        <f t="shared" si="0"/>
        <v>0</v>
      </c>
      <c r="E41" s="713">
        <v>0</v>
      </c>
      <c r="F41" s="715">
        <f t="shared" si="1"/>
        <v>0</v>
      </c>
      <c r="G41" s="94"/>
      <c r="H41" s="379">
        <f t="shared" si="5"/>
        <v>73</v>
      </c>
      <c r="I41" s="398"/>
      <c r="J41" s="713">
        <v>0</v>
      </c>
      <c r="K41" s="714">
        <f t="shared" si="2"/>
        <v>0</v>
      </c>
      <c r="L41" s="713">
        <v>0</v>
      </c>
      <c r="M41" s="715">
        <f t="shared" si="3"/>
        <v>0</v>
      </c>
    </row>
    <row r="42" spans="1:13" ht="16.5" thickTop="1" thickBot="1" x14ac:dyDescent="0.25">
      <c r="A42" s="382" t="s">
        <v>7</v>
      </c>
      <c r="B42" s="395"/>
      <c r="C42" s="716">
        <f>SUM(C5:C41)</f>
        <v>0</v>
      </c>
      <c r="D42" s="716">
        <f>SUM(D5:D41)</f>
        <v>0</v>
      </c>
      <c r="E42" s="716">
        <f>SUM(E5:E41)</f>
        <v>0</v>
      </c>
      <c r="F42" s="717">
        <f>SUM(F5:F41)</f>
        <v>0</v>
      </c>
      <c r="G42" s="124"/>
      <c r="H42" s="382" t="s">
        <v>7</v>
      </c>
      <c r="I42" s="395"/>
      <c r="J42" s="716">
        <f>SUM(J5:J41)</f>
        <v>0</v>
      </c>
      <c r="K42" s="716">
        <f>SUM(K5:K41)</f>
        <v>0</v>
      </c>
      <c r="L42" s="716">
        <f>SUM(L5:L41)</f>
        <v>0</v>
      </c>
      <c r="M42" s="717">
        <f>ROUND(SUM(M5:M41),2)</f>
        <v>0</v>
      </c>
    </row>
    <row r="43" spans="1:13" ht="15.75" thickTop="1" x14ac:dyDescent="0.2"/>
  </sheetData>
  <mergeCells count="2">
    <mergeCell ref="A2:C2"/>
    <mergeCell ref="H2:J2"/>
  </mergeCells>
  <phoneticPr fontId="72" type="noConversion"/>
  <printOptions horizontalCentered="1"/>
  <pageMargins left="0.74803149606299213"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zoomScaleNormal="100" zoomScaleSheetLayoutView="75" workbookViewId="0"/>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9.5546875" customWidth="1"/>
    <col min="10" max="10" width="17.21875" bestFit="1" customWidth="1"/>
  </cols>
  <sheetData>
    <row r="1" spans="1:9" ht="19.5" thickTop="1" thickBot="1" x14ac:dyDescent="0.25">
      <c r="A1" s="1149" t="s">
        <v>51</v>
      </c>
      <c r="B1" s="316"/>
      <c r="C1" s="316"/>
      <c r="D1" s="316"/>
      <c r="E1" s="316"/>
      <c r="F1" s="316"/>
      <c r="G1" s="316"/>
      <c r="H1" s="316"/>
      <c r="I1" s="317"/>
    </row>
    <row r="2" spans="1:9" ht="16.5" thickTop="1" x14ac:dyDescent="0.2">
      <c r="A2" s="367" t="s">
        <v>240</v>
      </c>
      <c r="B2" s="318"/>
      <c r="C2" s="318"/>
      <c r="D2" s="318"/>
      <c r="E2" s="318"/>
      <c r="F2" s="383" t="s">
        <v>241</v>
      </c>
      <c r="G2" s="318"/>
    </row>
    <row r="3" spans="1:9" ht="16.5" thickBot="1" x14ac:dyDescent="0.25">
      <c r="A3" s="1347" t="s">
        <v>35</v>
      </c>
      <c r="B3" s="1348"/>
      <c r="C3" s="1141">
        <f>'Input Data'!$D$22</f>
        <v>0</v>
      </c>
      <c r="D3" s="319"/>
      <c r="E3" s="319"/>
      <c r="F3" s="319"/>
      <c r="G3" s="784" t="s">
        <v>266</v>
      </c>
      <c r="H3" s="1142">
        <f>'Input Data'!$D$6</f>
        <v>0</v>
      </c>
      <c r="I3" s="320"/>
    </row>
    <row r="4" spans="1:9" ht="16.5" thickTop="1" thickBot="1" x14ac:dyDescent="0.25">
      <c r="A4" s="321"/>
      <c r="B4" s="322"/>
      <c r="C4" s="323"/>
      <c r="D4" s="323"/>
      <c r="E4" s="323"/>
      <c r="F4" s="323"/>
      <c r="G4" s="324"/>
      <c r="H4" s="324"/>
      <c r="I4" s="325"/>
    </row>
    <row r="5" spans="1:9" ht="15.75" thickTop="1" x14ac:dyDescent="0.2">
      <c r="A5" s="326" t="s">
        <v>52</v>
      </c>
      <c r="B5" s="327"/>
      <c r="C5" s="327"/>
      <c r="D5" s="327"/>
      <c r="E5" s="327"/>
      <c r="F5" s="327"/>
      <c r="G5" s="327"/>
      <c r="H5" s="327"/>
      <c r="I5" s="328"/>
    </row>
    <row r="6" spans="1:9" ht="30" x14ac:dyDescent="0.2">
      <c r="A6" s="329" t="s">
        <v>4</v>
      </c>
      <c r="B6" s="330" t="s">
        <v>45</v>
      </c>
      <c r="C6" s="330" t="s">
        <v>27</v>
      </c>
      <c r="D6" s="330" t="s">
        <v>53</v>
      </c>
      <c r="E6" s="330" t="s">
        <v>54</v>
      </c>
      <c r="F6" s="330" t="s">
        <v>55</v>
      </c>
      <c r="G6" s="330" t="s">
        <v>243</v>
      </c>
      <c r="H6" s="330" t="s">
        <v>5</v>
      </c>
      <c r="I6" s="332" t="s">
        <v>48</v>
      </c>
    </row>
    <row r="7" spans="1:9" x14ac:dyDescent="0.2">
      <c r="A7" s="333"/>
      <c r="B7" s="334"/>
      <c r="C7" s="334"/>
      <c r="D7" s="334"/>
      <c r="E7" s="334"/>
      <c r="F7" s="334"/>
      <c r="G7" s="392">
        <f>IF('Input Data'!$H$38&lt;'Input Data'!$H$31,F7,F7-2)</f>
        <v>0</v>
      </c>
      <c r="H7" s="211"/>
      <c r="I7" s="313">
        <f t="shared" ref="I7:I16" si="0">G7*H7</f>
        <v>0</v>
      </c>
    </row>
    <row r="8" spans="1:9" x14ac:dyDescent="0.2">
      <c r="A8" s="335"/>
      <c r="B8" s="336"/>
      <c r="C8" s="336"/>
      <c r="D8" s="336"/>
      <c r="E8" s="336"/>
      <c r="F8" s="336"/>
      <c r="G8" s="392">
        <f>IF('Input Data'!$H$38&lt;'Input Data'!$H$31,F8,F8-2)</f>
        <v>0</v>
      </c>
      <c r="H8" s="216"/>
      <c r="I8" s="307">
        <f t="shared" si="0"/>
        <v>0</v>
      </c>
    </row>
    <row r="9" spans="1:9" x14ac:dyDescent="0.2">
      <c r="A9" s="335"/>
      <c r="B9" s="336"/>
      <c r="C9" s="336"/>
      <c r="D9" s="336"/>
      <c r="E9" s="336"/>
      <c r="F9" s="336"/>
      <c r="G9" s="392">
        <f>IF('Input Data'!$H$38&lt;'Input Data'!$H$31,F9,F9-2)</f>
        <v>0</v>
      </c>
      <c r="H9" s="216"/>
      <c r="I9" s="307">
        <f t="shared" si="0"/>
        <v>0</v>
      </c>
    </row>
    <row r="10" spans="1:9" x14ac:dyDescent="0.2">
      <c r="A10" s="335"/>
      <c r="B10" s="336"/>
      <c r="C10" s="336"/>
      <c r="D10" s="336"/>
      <c r="E10" s="336"/>
      <c r="F10" s="336"/>
      <c r="G10" s="392">
        <f>IF('Input Data'!$H$38&lt;'Input Data'!$H$31,F10,F10-2)</f>
        <v>0</v>
      </c>
      <c r="H10" s="216"/>
      <c r="I10" s="307">
        <f t="shared" si="0"/>
        <v>0</v>
      </c>
    </row>
    <row r="11" spans="1:9" x14ac:dyDescent="0.2">
      <c r="A11" s="335"/>
      <c r="B11" s="336"/>
      <c r="C11" s="336"/>
      <c r="D11" s="336"/>
      <c r="E11" s="336"/>
      <c r="F11" s="336"/>
      <c r="G11" s="392">
        <f>IF('Input Data'!$H$38&lt;'Input Data'!$H$31,F11,F11-2)</f>
        <v>0</v>
      </c>
      <c r="H11" s="216"/>
      <c r="I11" s="307">
        <f t="shared" si="0"/>
        <v>0</v>
      </c>
    </row>
    <row r="12" spans="1:9" x14ac:dyDescent="0.2">
      <c r="A12" s="335"/>
      <c r="B12" s="336"/>
      <c r="C12" s="336"/>
      <c r="D12" s="336"/>
      <c r="E12" s="336"/>
      <c r="F12" s="336"/>
      <c r="G12" s="392">
        <f>IF('Input Data'!$H$38&lt;'Input Data'!$H$31,F12,F12-2)</f>
        <v>0</v>
      </c>
      <c r="H12" s="216"/>
      <c r="I12" s="307">
        <f t="shared" si="0"/>
        <v>0</v>
      </c>
    </row>
    <row r="13" spans="1:9" x14ac:dyDescent="0.2">
      <c r="A13" s="335"/>
      <c r="B13" s="336"/>
      <c r="C13" s="336"/>
      <c r="D13" s="336"/>
      <c r="E13" s="336"/>
      <c r="F13" s="336"/>
      <c r="G13" s="392">
        <f>IF('Input Data'!$H$38&lt;'Input Data'!$H$31,F13,F13-2)</f>
        <v>0</v>
      </c>
      <c r="H13" s="216"/>
      <c r="I13" s="307">
        <f t="shared" si="0"/>
        <v>0</v>
      </c>
    </row>
    <row r="14" spans="1:9" x14ac:dyDescent="0.2">
      <c r="A14" s="335"/>
      <c r="B14" s="336"/>
      <c r="C14" s="336"/>
      <c r="D14" s="336"/>
      <c r="E14" s="336"/>
      <c r="F14" s="336"/>
      <c r="G14" s="392">
        <f>IF('Input Data'!$H$38&lt;'Input Data'!$H$31,F14,F14-2)</f>
        <v>0</v>
      </c>
      <c r="H14" s="216"/>
      <c r="I14" s="307">
        <f t="shared" si="0"/>
        <v>0</v>
      </c>
    </row>
    <row r="15" spans="1:9" x14ac:dyDescent="0.2">
      <c r="A15" s="335"/>
      <c r="B15" s="336"/>
      <c r="C15" s="336"/>
      <c r="D15" s="336"/>
      <c r="E15" s="336"/>
      <c r="F15" s="336"/>
      <c r="G15" s="392">
        <f>IF('Input Data'!$H$38&lt;'Input Data'!$H$31,F15,F15-2)</f>
        <v>0</v>
      </c>
      <c r="H15" s="216"/>
      <c r="I15" s="307">
        <f t="shared" si="0"/>
        <v>0</v>
      </c>
    </row>
    <row r="16" spans="1:9" ht="15.75" thickBot="1" x14ac:dyDescent="0.25">
      <c r="A16" s="337"/>
      <c r="B16" s="338"/>
      <c r="C16" s="338"/>
      <c r="D16" s="338"/>
      <c r="E16" s="338"/>
      <c r="F16" s="338"/>
      <c r="G16" s="392">
        <f>IF('Input Data'!$H$38&lt;'Input Data'!$H$31,F16,F16-2)</f>
        <v>0</v>
      </c>
      <c r="H16" s="221"/>
      <c r="I16" s="308">
        <f t="shared" si="0"/>
        <v>0</v>
      </c>
    </row>
    <row r="17" spans="1:9" ht="15.75" thickBot="1" x14ac:dyDescent="0.25">
      <c r="A17" s="355"/>
      <c r="B17" s="356"/>
      <c r="C17" s="356"/>
      <c r="D17" s="356"/>
      <c r="E17" s="356"/>
      <c r="F17" s="356"/>
      <c r="G17" s="356"/>
      <c r="H17" s="357" t="s">
        <v>225</v>
      </c>
      <c r="I17" s="523">
        <f>SUM(I7:I16)</f>
        <v>0</v>
      </c>
    </row>
    <row r="18" spans="1:9" ht="16.5" thickTop="1" thickBot="1" x14ac:dyDescent="0.25">
      <c r="A18" s="388"/>
      <c r="B18" s="389"/>
      <c r="C18" s="389"/>
      <c r="D18" s="389"/>
      <c r="E18" s="389"/>
      <c r="F18" s="389"/>
      <c r="G18" s="389"/>
      <c r="H18" s="389"/>
      <c r="I18" s="390"/>
    </row>
    <row r="19" spans="1:9" ht="15.75" thickTop="1" x14ac:dyDescent="0.2">
      <c r="A19" s="385" t="s">
        <v>234</v>
      </c>
      <c r="B19" s="386"/>
      <c r="C19" s="386"/>
      <c r="D19" s="386"/>
      <c r="E19" s="386"/>
      <c r="F19" s="386"/>
      <c r="G19" s="386"/>
      <c r="H19" s="386"/>
      <c r="I19" s="387"/>
    </row>
    <row r="20" spans="1:9" x14ac:dyDescent="0.2">
      <c r="A20" s="340" t="s">
        <v>56</v>
      </c>
      <c r="B20" s="341" t="s">
        <v>57</v>
      </c>
      <c r="C20" s="341"/>
      <c r="D20" s="341"/>
      <c r="E20" s="318"/>
      <c r="F20" s="318"/>
      <c r="G20" s="341" t="s">
        <v>58</v>
      </c>
      <c r="H20" s="318"/>
      <c r="I20" s="320"/>
    </row>
    <row r="21" spans="1:9" x14ac:dyDescent="0.2">
      <c r="A21" s="340" t="s">
        <v>41</v>
      </c>
      <c r="B21" s="341" t="s">
        <v>57</v>
      </c>
      <c r="C21" s="342"/>
      <c r="D21" s="342"/>
      <c r="E21" s="343"/>
      <c r="F21" s="318"/>
      <c r="G21" s="341" t="s">
        <v>58</v>
      </c>
      <c r="H21" s="343"/>
      <c r="I21" s="344"/>
    </row>
    <row r="22" spans="1:9" x14ac:dyDescent="0.2">
      <c r="A22" s="340" t="s">
        <v>43</v>
      </c>
      <c r="B22" s="341" t="s">
        <v>57</v>
      </c>
      <c r="C22" s="341"/>
      <c r="D22" s="341"/>
      <c r="E22" s="318"/>
      <c r="F22" s="318"/>
      <c r="G22" s="341" t="s">
        <v>58</v>
      </c>
      <c r="H22" s="318"/>
      <c r="I22" s="320"/>
    </row>
    <row r="23" spans="1:9" ht="45" x14ac:dyDescent="0.2">
      <c r="A23" s="329" t="s">
        <v>4</v>
      </c>
      <c r="B23" s="330" t="s">
        <v>45</v>
      </c>
      <c r="C23" s="330" t="s">
        <v>27</v>
      </c>
      <c r="D23" s="330" t="s">
        <v>59</v>
      </c>
      <c r="E23" s="330" t="s">
        <v>60</v>
      </c>
      <c r="F23" s="330" t="s">
        <v>307</v>
      </c>
      <c r="G23" s="330" t="s">
        <v>61</v>
      </c>
      <c r="H23" s="330" t="s">
        <v>5</v>
      </c>
      <c r="I23" s="332" t="s">
        <v>48</v>
      </c>
    </row>
    <row r="24" spans="1:9" x14ac:dyDescent="0.2">
      <c r="A24" s="333"/>
      <c r="B24" s="334"/>
      <c r="C24" s="334"/>
      <c r="D24" s="334"/>
      <c r="E24" s="334"/>
      <c r="F24" s="334"/>
      <c r="G24" s="334"/>
      <c r="H24" s="211"/>
      <c r="I24" s="313">
        <f>G24*H24+F24</f>
        <v>0</v>
      </c>
    </row>
    <row r="25" spans="1:9" x14ac:dyDescent="0.2">
      <c r="A25" s="335"/>
      <c r="B25" s="336"/>
      <c r="C25" s="336"/>
      <c r="D25" s="336"/>
      <c r="E25" s="336"/>
      <c r="F25" s="336"/>
      <c r="G25" s="336"/>
      <c r="H25" s="216"/>
      <c r="I25" s="313">
        <f t="shared" ref="I25:I33" si="1">G25*H25+F25</f>
        <v>0</v>
      </c>
    </row>
    <row r="26" spans="1:9" x14ac:dyDescent="0.2">
      <c r="A26" s="335"/>
      <c r="B26" s="336"/>
      <c r="C26" s="336"/>
      <c r="D26" s="336"/>
      <c r="E26" s="336"/>
      <c r="F26" s="336"/>
      <c r="G26" s="336"/>
      <c r="H26" s="216"/>
      <c r="I26" s="313">
        <f t="shared" si="1"/>
        <v>0</v>
      </c>
    </row>
    <row r="27" spans="1:9" x14ac:dyDescent="0.2">
      <c r="A27" s="335"/>
      <c r="B27" s="336"/>
      <c r="C27" s="336"/>
      <c r="D27" s="336"/>
      <c r="E27" s="336"/>
      <c r="F27" s="336"/>
      <c r="G27" s="336"/>
      <c r="H27" s="216"/>
      <c r="I27" s="313">
        <f t="shared" si="1"/>
        <v>0</v>
      </c>
    </row>
    <row r="28" spans="1:9" x14ac:dyDescent="0.2">
      <c r="A28" s="335"/>
      <c r="B28" s="336"/>
      <c r="C28" s="336"/>
      <c r="D28" s="336"/>
      <c r="E28" s="336"/>
      <c r="F28" s="336"/>
      <c r="G28" s="336"/>
      <c r="H28" s="216"/>
      <c r="I28" s="313">
        <f t="shared" si="1"/>
        <v>0</v>
      </c>
    </row>
    <row r="29" spans="1:9" x14ac:dyDescent="0.2">
      <c r="A29" s="335"/>
      <c r="B29" s="336"/>
      <c r="C29" s="336"/>
      <c r="D29" s="336"/>
      <c r="E29" s="336"/>
      <c r="F29" s="336"/>
      <c r="G29" s="336"/>
      <c r="H29" s="216"/>
      <c r="I29" s="313">
        <f t="shared" si="1"/>
        <v>0</v>
      </c>
    </row>
    <row r="30" spans="1:9" ht="15.75" customHeight="1" x14ac:dyDescent="0.2">
      <c r="A30" s="335"/>
      <c r="B30" s="336"/>
      <c r="C30" s="336"/>
      <c r="D30" s="336"/>
      <c r="E30" s="336"/>
      <c r="F30" s="336"/>
      <c r="G30" s="336"/>
      <c r="H30" s="216"/>
      <c r="I30" s="313">
        <f t="shared" si="1"/>
        <v>0</v>
      </c>
    </row>
    <row r="31" spans="1:9" x14ac:dyDescent="0.2">
      <c r="A31" s="335"/>
      <c r="B31" s="336"/>
      <c r="C31" s="336"/>
      <c r="D31" s="336"/>
      <c r="E31" s="336"/>
      <c r="F31" s="336"/>
      <c r="G31" s="336"/>
      <c r="H31" s="216"/>
      <c r="I31" s="313">
        <f t="shared" si="1"/>
        <v>0</v>
      </c>
    </row>
    <row r="32" spans="1:9" x14ac:dyDescent="0.2">
      <c r="A32" s="335"/>
      <c r="B32" s="336"/>
      <c r="C32" s="336"/>
      <c r="D32" s="336"/>
      <c r="E32" s="336"/>
      <c r="F32" s="336"/>
      <c r="G32" s="336"/>
      <c r="H32" s="216"/>
      <c r="I32" s="313">
        <f t="shared" si="1"/>
        <v>0</v>
      </c>
    </row>
    <row r="33" spans="1:9" ht="15.75" thickBot="1" x14ac:dyDescent="0.25">
      <c r="A33" s="337"/>
      <c r="B33" s="338"/>
      <c r="C33" s="338"/>
      <c r="D33" s="338"/>
      <c r="E33" s="338"/>
      <c r="F33" s="338"/>
      <c r="G33" s="338"/>
      <c r="H33" s="221"/>
      <c r="I33" s="524">
        <f t="shared" si="1"/>
        <v>0</v>
      </c>
    </row>
    <row r="34" spans="1:9" ht="15.75" thickBot="1" x14ac:dyDescent="0.25">
      <c r="A34" s="355"/>
      <c r="B34" s="356"/>
      <c r="C34" s="356"/>
      <c r="D34" s="356"/>
      <c r="E34" s="356"/>
      <c r="F34" s="356"/>
      <c r="G34" s="356"/>
      <c r="H34" s="544" t="s">
        <v>62</v>
      </c>
      <c r="I34" s="528">
        <f>SUM(I24:I33)</f>
        <v>0</v>
      </c>
    </row>
    <row r="35" spans="1:9" ht="15.75" thickTop="1" x14ac:dyDescent="0.2">
      <c r="A35" s="340"/>
      <c r="B35" s="345"/>
      <c r="C35" s="345"/>
      <c r="D35" s="345"/>
      <c r="E35" s="345"/>
      <c r="F35" s="345"/>
      <c r="G35" s="345"/>
      <c r="H35" s="345"/>
      <c r="I35" s="346"/>
    </row>
    <row r="36" spans="1:9" x14ac:dyDescent="0.2">
      <c r="A36" s="347" t="s">
        <v>308</v>
      </c>
      <c r="B36" s="327"/>
      <c r="C36" s="327"/>
      <c r="D36" s="327"/>
      <c r="E36" s="327"/>
      <c r="F36" s="327"/>
      <c r="G36" s="327"/>
      <c r="H36" s="327"/>
      <c r="I36" s="328"/>
    </row>
    <row r="37" spans="1:9" ht="30" x14ac:dyDescent="0.2">
      <c r="A37" s="329" t="s">
        <v>4</v>
      </c>
      <c r="B37" s="348" t="s">
        <v>45</v>
      </c>
      <c r="C37" s="349" t="s">
        <v>27</v>
      </c>
      <c r="D37" s="330" t="s">
        <v>63</v>
      </c>
      <c r="E37" s="330" t="s">
        <v>64</v>
      </c>
      <c r="F37" s="330"/>
      <c r="G37" s="330" t="s">
        <v>6</v>
      </c>
      <c r="H37" s="330" t="s">
        <v>11</v>
      </c>
      <c r="I37" s="332" t="s">
        <v>48</v>
      </c>
    </row>
    <row r="38" spans="1:9" x14ac:dyDescent="0.2">
      <c r="A38" s="333"/>
      <c r="B38" s="334"/>
      <c r="C38" s="334"/>
      <c r="D38" s="334"/>
      <c r="E38" s="334"/>
      <c r="F38" s="334"/>
      <c r="G38" s="537"/>
      <c r="H38" s="531"/>
      <c r="I38" s="525"/>
    </row>
    <row r="39" spans="1:9" x14ac:dyDescent="0.2">
      <c r="A39" s="335"/>
      <c r="B39" s="336"/>
      <c r="C39" s="336"/>
      <c r="D39" s="336"/>
      <c r="E39" s="336"/>
      <c r="F39" s="336"/>
      <c r="G39" s="538"/>
      <c r="H39" s="532"/>
      <c r="I39" s="526"/>
    </row>
    <row r="40" spans="1:9" x14ac:dyDescent="0.2">
      <c r="A40" s="335"/>
      <c r="B40" s="336"/>
      <c r="C40" s="336"/>
      <c r="D40" s="336"/>
      <c r="E40" s="336"/>
      <c r="F40" s="336"/>
      <c r="G40" s="538"/>
      <c r="H40" s="532"/>
      <c r="I40" s="526"/>
    </row>
    <row r="41" spans="1:9" x14ac:dyDescent="0.2">
      <c r="A41" s="335"/>
      <c r="B41" s="336"/>
      <c r="C41" s="336"/>
      <c r="D41" s="336"/>
      <c r="E41" s="336"/>
      <c r="F41" s="336"/>
      <c r="G41" s="538"/>
      <c r="H41" s="532"/>
      <c r="I41" s="526"/>
    </row>
    <row r="42" spans="1:9" x14ac:dyDescent="0.2">
      <c r="A42" s="335"/>
      <c r="B42" s="336"/>
      <c r="C42" s="336"/>
      <c r="D42" s="336"/>
      <c r="E42" s="336"/>
      <c r="F42" s="336"/>
      <c r="G42" s="538"/>
      <c r="H42" s="532"/>
      <c r="I42" s="526"/>
    </row>
    <row r="43" spans="1:9" x14ac:dyDescent="0.2">
      <c r="A43" s="335"/>
      <c r="B43" s="336"/>
      <c r="C43" s="336"/>
      <c r="D43" s="336"/>
      <c r="E43" s="336"/>
      <c r="F43" s="336"/>
      <c r="G43" s="538"/>
      <c r="H43" s="532"/>
      <c r="I43" s="526"/>
    </row>
    <row r="44" spans="1:9" x14ac:dyDescent="0.2">
      <c r="A44" s="335"/>
      <c r="B44" s="336"/>
      <c r="C44" s="336"/>
      <c r="D44" s="336"/>
      <c r="E44" s="336"/>
      <c r="F44" s="336"/>
      <c r="G44" s="538"/>
      <c r="H44" s="532"/>
      <c r="I44" s="526"/>
    </row>
    <row r="45" spans="1:9" ht="15.75" thickBot="1" x14ac:dyDescent="0.25">
      <c r="A45" s="337"/>
      <c r="B45" s="338"/>
      <c r="C45" s="338"/>
      <c r="D45" s="338"/>
      <c r="E45" s="338"/>
      <c r="F45" s="338"/>
      <c r="G45" s="539"/>
      <c r="H45" s="533"/>
      <c r="I45" s="527"/>
    </row>
    <row r="46" spans="1:9" ht="15.75" thickBot="1" x14ac:dyDescent="0.25">
      <c r="A46" s="355"/>
      <c r="B46" s="356"/>
      <c r="C46" s="356"/>
      <c r="D46" s="356"/>
      <c r="E46" s="356"/>
      <c r="F46" s="356"/>
      <c r="G46" s="356"/>
      <c r="H46" s="543" t="s">
        <v>65</v>
      </c>
      <c r="I46" s="358">
        <f>SUM(I38:I45)</f>
        <v>0</v>
      </c>
    </row>
    <row r="47" spans="1:9" ht="15.75" thickTop="1" x14ac:dyDescent="0.2">
      <c r="A47" s="339"/>
      <c r="B47" s="318"/>
      <c r="C47" s="318"/>
      <c r="D47" s="318"/>
      <c r="E47" s="318"/>
      <c r="F47" s="318"/>
      <c r="G47" s="318"/>
      <c r="H47" s="534"/>
      <c r="I47" s="320"/>
    </row>
    <row r="48" spans="1:9" x14ac:dyDescent="0.2">
      <c r="A48" s="347" t="s">
        <v>66</v>
      </c>
      <c r="B48" s="327"/>
      <c r="C48" s="327"/>
      <c r="D48" s="327"/>
      <c r="E48" s="327"/>
      <c r="F48" s="327"/>
      <c r="G48" s="327"/>
      <c r="H48" s="535"/>
      <c r="I48" s="328"/>
    </row>
    <row r="49" spans="1:9" ht="30" x14ac:dyDescent="0.2">
      <c r="A49" s="350" t="s">
        <v>4</v>
      </c>
      <c r="B49" s="348" t="s">
        <v>45</v>
      </c>
      <c r="C49" s="349" t="s">
        <v>27</v>
      </c>
      <c r="D49" s="331" t="s">
        <v>53</v>
      </c>
      <c r="E49" s="331" t="s">
        <v>54</v>
      </c>
      <c r="F49" s="1351" t="s">
        <v>67</v>
      </c>
      <c r="G49" s="1352"/>
      <c r="H49" s="536" t="s">
        <v>68</v>
      </c>
      <c r="I49" s="312" t="s">
        <v>48</v>
      </c>
    </row>
    <row r="50" spans="1:9" x14ac:dyDescent="0.2">
      <c r="A50" s="333"/>
      <c r="B50" s="351"/>
      <c r="C50" s="351"/>
      <c r="D50" s="334"/>
      <c r="E50" s="334"/>
      <c r="F50" s="351"/>
      <c r="G50" s="540"/>
      <c r="H50" s="531"/>
      <c r="I50" s="525"/>
    </row>
    <row r="51" spans="1:9" x14ac:dyDescent="0.2">
      <c r="A51" s="352"/>
      <c r="B51" s="353"/>
      <c r="C51" s="353"/>
      <c r="D51" s="336"/>
      <c r="E51" s="336"/>
      <c r="F51" s="353"/>
      <c r="G51" s="541"/>
      <c r="H51" s="532"/>
      <c r="I51" s="526"/>
    </row>
    <row r="52" spans="1:9" x14ac:dyDescent="0.2">
      <c r="A52" s="335"/>
      <c r="B52" s="353"/>
      <c r="C52" s="353"/>
      <c r="D52" s="336"/>
      <c r="E52" s="336"/>
      <c r="F52" s="353"/>
      <c r="G52" s="541"/>
      <c r="H52" s="532"/>
      <c r="I52" s="526"/>
    </row>
    <row r="53" spans="1:9" x14ac:dyDescent="0.2">
      <c r="A53" s="335"/>
      <c r="B53" s="353"/>
      <c r="C53" s="353"/>
      <c r="D53" s="336"/>
      <c r="E53" s="336"/>
      <c r="F53" s="353"/>
      <c r="G53" s="541"/>
      <c r="H53" s="532"/>
      <c r="I53" s="526"/>
    </row>
    <row r="54" spans="1:9" x14ac:dyDescent="0.2">
      <c r="A54" s="335"/>
      <c r="B54" s="353"/>
      <c r="C54" s="353"/>
      <c r="D54" s="336"/>
      <c r="E54" s="336"/>
      <c r="F54" s="353"/>
      <c r="G54" s="541"/>
      <c r="H54" s="532"/>
      <c r="I54" s="526"/>
    </row>
    <row r="55" spans="1:9" x14ac:dyDescent="0.2">
      <c r="A55" s="335"/>
      <c r="B55" s="353"/>
      <c r="C55" s="353"/>
      <c r="D55" s="336"/>
      <c r="E55" s="336"/>
      <c r="F55" s="353"/>
      <c r="G55" s="541"/>
      <c r="H55" s="532"/>
      <c r="I55" s="526"/>
    </row>
    <row r="56" spans="1:9" ht="15.75" thickBot="1" x14ac:dyDescent="0.25">
      <c r="A56" s="337"/>
      <c r="B56" s="354"/>
      <c r="C56" s="354"/>
      <c r="D56" s="338"/>
      <c r="E56" s="338"/>
      <c r="F56" s="354"/>
      <c r="G56" s="542"/>
      <c r="H56" s="533"/>
      <c r="I56" s="527"/>
    </row>
    <row r="57" spans="1:9" ht="15.75" thickBot="1" x14ac:dyDescent="0.25">
      <c r="A57" s="355"/>
      <c r="B57" s="356"/>
      <c r="C57" s="356"/>
      <c r="D57" s="356"/>
      <c r="E57" s="356"/>
      <c r="F57" s="356"/>
      <c r="G57" s="356"/>
      <c r="H57" s="357" t="s">
        <v>69</v>
      </c>
      <c r="I57" s="528">
        <f>SUM(I50:I56)</f>
        <v>0</v>
      </c>
    </row>
    <row r="58" spans="1:9" ht="16.5" thickTop="1" thickBot="1" x14ac:dyDescent="0.25">
      <c r="A58" s="359"/>
      <c r="B58" s="360"/>
      <c r="C58" s="360"/>
      <c r="D58" s="360"/>
      <c r="E58" s="1349"/>
      <c r="F58" s="1349"/>
      <c r="G58" s="1350"/>
      <c r="H58" s="1350"/>
      <c r="I58" s="529"/>
    </row>
    <row r="59" spans="1:9" ht="15.75" thickBot="1" x14ac:dyDescent="0.25">
      <c r="A59" s="340"/>
      <c r="B59" s="345"/>
      <c r="C59" s="345"/>
      <c r="D59" s="345"/>
      <c r="E59" s="345"/>
      <c r="F59" s="345"/>
      <c r="G59" s="345"/>
      <c r="H59" s="361" t="s">
        <v>227</v>
      </c>
      <c r="I59" s="530">
        <f>I46+I57+I34</f>
        <v>0</v>
      </c>
    </row>
    <row r="60" spans="1:9" ht="15.75" thickTop="1" x14ac:dyDescent="0.2">
      <c r="A60" s="340"/>
      <c r="B60" s="345"/>
      <c r="C60" s="345"/>
      <c r="D60" s="345"/>
      <c r="E60" s="345"/>
      <c r="F60" s="345"/>
      <c r="G60" s="345"/>
      <c r="H60" s="362"/>
      <c r="I60" s="391"/>
    </row>
    <row r="61" spans="1:9" ht="15.75" thickBot="1" x14ac:dyDescent="0.25">
      <c r="A61" s="363"/>
      <c r="B61" s="364"/>
      <c r="C61" s="364"/>
      <c r="D61" s="364"/>
      <c r="E61" s="364"/>
      <c r="F61" s="364"/>
      <c r="G61" s="364"/>
      <c r="H61" s="365"/>
      <c r="I61" s="358"/>
    </row>
    <row r="62" spans="1:9" ht="15.75" thickTop="1" x14ac:dyDescent="0.2"/>
  </sheetData>
  <mergeCells count="3">
    <mergeCell ref="A3:B3"/>
    <mergeCell ref="E58:H58"/>
    <mergeCell ref="F49:G49"/>
  </mergeCells>
  <phoneticPr fontId="72"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I18" sqref="I18"/>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92"/>
      <c r="B1" s="793"/>
      <c r="C1" s="793"/>
      <c r="D1" s="794" t="s">
        <v>328</v>
      </c>
      <c r="E1" s="795"/>
      <c r="F1" s="795"/>
      <c r="G1" s="793"/>
      <c r="H1" s="793"/>
      <c r="I1" s="793"/>
      <c r="J1" s="793"/>
      <c r="K1" s="793"/>
      <c r="L1" s="793"/>
      <c r="M1" s="796" t="s">
        <v>329</v>
      </c>
      <c r="N1" s="797"/>
      <c r="O1" s="796"/>
    </row>
    <row r="2" spans="1:15" x14ac:dyDescent="0.2">
      <c r="A2" s="798"/>
      <c r="B2" s="799"/>
      <c r="C2" s="800"/>
      <c r="D2" s="800" t="s">
        <v>330</v>
      </c>
      <c r="E2" s="800"/>
      <c r="F2" s="800"/>
      <c r="G2" s="800"/>
      <c r="H2" s="800"/>
      <c r="I2" s="800"/>
      <c r="J2" s="800"/>
      <c r="K2" s="800"/>
      <c r="L2" s="800"/>
      <c r="M2" s="800"/>
      <c r="N2" s="799" t="s">
        <v>331</v>
      </c>
      <c r="O2" s="801"/>
    </row>
    <row r="3" spans="1:15" x14ac:dyDescent="0.2">
      <c r="A3" s="798"/>
      <c r="B3" s="799"/>
      <c r="C3" s="800"/>
      <c r="D3" s="800"/>
      <c r="E3" s="800"/>
      <c r="F3" s="800"/>
      <c r="G3" s="800"/>
      <c r="H3" s="800"/>
      <c r="I3" s="800"/>
      <c r="J3" s="800"/>
      <c r="K3" s="800"/>
      <c r="L3" s="800"/>
      <c r="M3" s="800"/>
      <c r="N3" s="800"/>
      <c r="O3" s="801"/>
    </row>
    <row r="4" spans="1:15" x14ac:dyDescent="0.2">
      <c r="A4" s="798"/>
      <c r="B4" s="799"/>
      <c r="C4" s="800"/>
      <c r="D4" s="800"/>
      <c r="E4" s="802" t="s">
        <v>332</v>
      </c>
      <c r="F4" s="800"/>
      <c r="G4" s="800"/>
      <c r="H4" s="800"/>
      <c r="I4" s="803" t="s">
        <v>333</v>
      </c>
      <c r="J4" s="804">
        <v>0</v>
      </c>
      <c r="K4" s="800"/>
      <c r="L4" s="800"/>
      <c r="M4" s="805" t="s">
        <v>334</v>
      </c>
      <c r="N4" s="800"/>
      <c r="O4" s="806"/>
    </row>
    <row r="5" spans="1:15" x14ac:dyDescent="0.2">
      <c r="A5" s="798"/>
      <c r="B5" s="799"/>
      <c r="C5" s="800"/>
      <c r="D5" s="800"/>
      <c r="E5" s="1355" t="s">
        <v>335</v>
      </c>
      <c r="F5" s="1356"/>
      <c r="G5" s="1357">
        <v>0</v>
      </c>
      <c r="H5" s="1358"/>
      <c r="I5" s="800"/>
      <c r="J5" s="800"/>
      <c r="K5" s="800"/>
      <c r="L5" s="800"/>
      <c r="M5" s="805" t="s">
        <v>336</v>
      </c>
      <c r="N5" s="1359"/>
      <c r="O5" s="1360"/>
    </row>
    <row r="6" spans="1:15" x14ac:dyDescent="0.2">
      <c r="A6" s="807" t="s">
        <v>337</v>
      </c>
      <c r="B6" s="799"/>
      <c r="C6" s="808"/>
      <c r="D6" s="809" t="s">
        <v>333</v>
      </c>
      <c r="E6" s="810"/>
      <c r="F6" s="810"/>
      <c r="G6" s="810"/>
      <c r="H6" s="810"/>
      <c r="I6" s="810"/>
      <c r="J6" s="810"/>
      <c r="K6" s="810"/>
      <c r="L6" s="810"/>
      <c r="M6" s="810"/>
      <c r="N6" s="800"/>
      <c r="O6" s="801"/>
    </row>
    <row r="7" spans="1:15" x14ac:dyDescent="0.2">
      <c r="A7" s="807" t="s">
        <v>338</v>
      </c>
      <c r="B7" s="799"/>
      <c r="C7" s="803"/>
      <c r="D7" s="809" t="s">
        <v>333</v>
      </c>
      <c r="E7" s="810"/>
      <c r="F7" s="810"/>
      <c r="G7" s="810"/>
      <c r="H7" s="810"/>
      <c r="I7" s="810"/>
      <c r="J7" s="811"/>
      <c r="K7" s="810"/>
      <c r="L7" s="810"/>
      <c r="M7" s="810"/>
      <c r="N7" s="800"/>
      <c r="O7" s="801"/>
    </row>
    <row r="8" spans="1:15" x14ac:dyDescent="0.2">
      <c r="A8" s="798"/>
      <c r="B8" s="799"/>
      <c r="C8" s="800"/>
      <c r="D8" s="799"/>
      <c r="E8" s="799"/>
      <c r="F8" s="799"/>
      <c r="G8" s="799"/>
      <c r="H8" s="799"/>
      <c r="I8" s="799"/>
      <c r="J8" s="812"/>
      <c r="K8" s="799"/>
      <c r="L8" s="799"/>
      <c r="M8" s="799"/>
      <c r="N8" s="799"/>
      <c r="O8" s="801"/>
    </row>
    <row r="9" spans="1:15" x14ac:dyDescent="0.2">
      <c r="A9" s="807" t="s">
        <v>339</v>
      </c>
      <c r="B9" s="799"/>
      <c r="C9" s="809" t="s">
        <v>340</v>
      </c>
      <c r="D9" s="800"/>
      <c r="E9" s="800"/>
      <c r="F9" s="800"/>
      <c r="G9" s="800"/>
      <c r="H9" s="799"/>
      <c r="I9" s="799"/>
      <c r="J9" s="800"/>
      <c r="K9" s="800"/>
      <c r="L9" s="800"/>
      <c r="M9" s="800"/>
      <c r="N9" s="800"/>
      <c r="O9" s="801"/>
    </row>
    <row r="10" spans="1:15" x14ac:dyDescent="0.2">
      <c r="A10" s="813" t="s">
        <v>341</v>
      </c>
      <c r="B10" s="814"/>
      <c r="C10" s="815"/>
      <c r="D10" s="815"/>
      <c r="E10" s="815"/>
      <c r="F10" s="815"/>
      <c r="G10" s="815"/>
      <c r="H10" s="816" t="s">
        <v>342</v>
      </c>
      <c r="I10" s="817"/>
      <c r="J10" s="818" t="s">
        <v>343</v>
      </c>
      <c r="K10" s="819" t="s">
        <v>344</v>
      </c>
      <c r="L10" s="820"/>
      <c r="M10" s="821"/>
      <c r="N10" s="822" t="s">
        <v>345</v>
      </c>
      <c r="O10" s="823" t="s">
        <v>346</v>
      </c>
    </row>
    <row r="11" spans="1:15" x14ac:dyDescent="0.2">
      <c r="A11" s="824"/>
      <c r="B11" s="825"/>
      <c r="C11" s="826"/>
      <c r="D11" s="827" t="s">
        <v>347</v>
      </c>
      <c r="E11" s="828"/>
      <c r="F11" s="829" t="s">
        <v>348</v>
      </c>
      <c r="G11" s="830"/>
      <c r="H11" s="831" t="s">
        <v>349</v>
      </c>
      <c r="I11" s="799"/>
      <c r="J11" s="832" t="s">
        <v>350</v>
      </c>
      <c r="K11" s="833" t="s">
        <v>351</v>
      </c>
      <c r="L11" s="825" t="s">
        <v>352</v>
      </c>
      <c r="M11" s="818" t="s">
        <v>353</v>
      </c>
      <c r="N11" s="834" t="s">
        <v>354</v>
      </c>
      <c r="O11" s="835" t="s">
        <v>355</v>
      </c>
    </row>
    <row r="12" spans="1:15" x14ac:dyDescent="0.2">
      <c r="A12" s="836"/>
      <c r="B12" s="1361" t="s">
        <v>4</v>
      </c>
      <c r="C12" s="1362"/>
      <c r="D12" s="837" t="s">
        <v>356</v>
      </c>
      <c r="E12" s="838"/>
      <c r="F12" s="839" t="s">
        <v>356</v>
      </c>
      <c r="G12" s="838"/>
      <c r="H12" s="1361" t="s">
        <v>357</v>
      </c>
      <c r="I12" s="1363"/>
      <c r="J12" s="840" t="s">
        <v>358</v>
      </c>
      <c r="K12" s="841" t="s">
        <v>359</v>
      </c>
      <c r="L12" s="839" t="s">
        <v>360</v>
      </c>
      <c r="M12" s="842" t="s">
        <v>361</v>
      </c>
      <c r="N12" s="840" t="s">
        <v>362</v>
      </c>
      <c r="O12" s="843" t="s">
        <v>363</v>
      </c>
    </row>
    <row r="13" spans="1:15" x14ac:dyDescent="0.2">
      <c r="A13" s="844" t="s">
        <v>364</v>
      </c>
      <c r="B13" s="845"/>
      <c r="C13" s="846"/>
      <c r="D13" s="1364"/>
      <c r="E13" s="1365"/>
      <c r="F13" s="845"/>
      <c r="G13" s="846"/>
      <c r="H13" s="847"/>
      <c r="I13" s="848"/>
      <c r="J13" s="849"/>
      <c r="K13" s="850"/>
      <c r="L13" s="851"/>
      <c r="M13" s="852"/>
      <c r="N13" s="846"/>
      <c r="O13" s="853"/>
    </row>
    <row r="14" spans="1:15" x14ac:dyDescent="0.2">
      <c r="A14" s="854" t="s">
        <v>365</v>
      </c>
      <c r="B14" s="855"/>
      <c r="C14" s="856"/>
      <c r="D14" s="841"/>
      <c r="E14" s="857"/>
      <c r="F14" s="855"/>
      <c r="G14" s="856"/>
      <c r="H14" s="858"/>
      <c r="I14" s="859"/>
      <c r="J14" s="860"/>
      <c r="K14" s="861"/>
      <c r="L14" s="861"/>
      <c r="M14" s="862"/>
      <c r="N14" s="840"/>
      <c r="O14" s="863"/>
    </row>
    <row r="15" spans="1:15" x14ac:dyDescent="0.2">
      <c r="A15" s="864"/>
      <c r="B15" s="865"/>
      <c r="C15" s="799"/>
      <c r="D15" s="834"/>
      <c r="E15" s="866"/>
      <c r="F15" s="865"/>
      <c r="G15" s="799"/>
      <c r="H15" s="799"/>
      <c r="I15" s="799"/>
      <c r="J15" s="808" t="s">
        <v>313</v>
      </c>
      <c r="K15" s="834" t="s">
        <v>315</v>
      </c>
      <c r="L15" s="808" t="s">
        <v>317</v>
      </c>
      <c r="M15" s="834" t="s">
        <v>319</v>
      </c>
      <c r="N15" s="799"/>
      <c r="O15" s="867" t="s">
        <v>10</v>
      </c>
    </row>
    <row r="16" spans="1:15" ht="15.75" thickBot="1" x14ac:dyDescent="0.25">
      <c r="A16" s="798" t="s">
        <v>366</v>
      </c>
      <c r="B16" s="865"/>
      <c r="C16" s="799"/>
      <c r="D16" s="834"/>
      <c r="E16" s="866"/>
      <c r="F16" s="865"/>
      <c r="G16" s="799"/>
      <c r="H16" s="799"/>
      <c r="I16" s="799"/>
      <c r="J16" s="809" t="s">
        <v>367</v>
      </c>
      <c r="K16" s="799"/>
      <c r="L16" s="868"/>
      <c r="M16" s="809"/>
      <c r="N16" s="799"/>
      <c r="O16" s="869">
        <f>J13+J14+K13+K14+L13+L14+M13+M14</f>
        <v>0</v>
      </c>
    </row>
    <row r="17" spans="1:15" x14ac:dyDescent="0.2">
      <c r="A17" s="798" t="s">
        <v>368</v>
      </c>
      <c r="B17" s="865"/>
      <c r="C17" s="799"/>
      <c r="D17" s="834"/>
      <c r="E17" s="870"/>
      <c r="F17" s="865"/>
      <c r="G17" s="799"/>
      <c r="H17" s="799"/>
      <c r="I17" s="799"/>
      <c r="J17" s="834"/>
      <c r="K17" s="871"/>
      <c r="L17" s="872"/>
      <c r="M17" s="873"/>
      <c r="N17" s="874" t="s">
        <v>369</v>
      </c>
      <c r="O17" s="875" t="s">
        <v>10</v>
      </c>
    </row>
    <row r="18" spans="1:15" ht="15.75" thickBot="1" x14ac:dyDescent="0.25">
      <c r="A18" s="876" t="s">
        <v>370</v>
      </c>
      <c r="B18" s="877"/>
      <c r="C18" s="878"/>
      <c r="D18" s="879"/>
      <c r="E18" s="880"/>
      <c r="F18" s="877"/>
      <c r="G18" s="878"/>
      <c r="H18" s="878"/>
      <c r="I18" s="878"/>
      <c r="J18" s="879"/>
      <c r="K18" s="881" t="s">
        <v>371</v>
      </c>
      <c r="L18" s="880"/>
      <c r="M18" s="879"/>
      <c r="N18" s="882">
        <v>0</v>
      </c>
      <c r="O18" s="883"/>
    </row>
    <row r="19" spans="1:15" ht="15.75" thickTop="1" x14ac:dyDescent="0.2">
      <c r="A19" s="798"/>
      <c r="B19" s="865"/>
      <c r="C19" s="799"/>
      <c r="D19" s="834"/>
      <c r="E19" s="870"/>
      <c r="F19" s="865"/>
      <c r="G19" s="799"/>
      <c r="H19" s="799"/>
      <c r="I19" s="799"/>
      <c r="J19" s="834"/>
      <c r="K19" s="865"/>
      <c r="L19" s="870"/>
      <c r="M19" s="834"/>
      <c r="N19" s="834"/>
      <c r="O19" s="884"/>
    </row>
    <row r="20" spans="1:15" x14ac:dyDescent="0.2">
      <c r="A20" s="813" t="s">
        <v>372</v>
      </c>
      <c r="B20" s="815"/>
      <c r="C20" s="814"/>
      <c r="D20" s="815"/>
      <c r="E20" s="815"/>
      <c r="F20" s="815"/>
      <c r="G20" s="815"/>
      <c r="H20" s="815"/>
      <c r="I20" s="815"/>
      <c r="J20" s="815"/>
      <c r="K20" s="815"/>
      <c r="L20" s="815"/>
      <c r="M20" s="815"/>
      <c r="N20" s="815"/>
      <c r="O20" s="885"/>
    </row>
    <row r="21" spans="1:15" x14ac:dyDescent="0.2">
      <c r="A21" s="886"/>
      <c r="B21" s="814" t="s">
        <v>373</v>
      </c>
      <c r="C21" s="856"/>
      <c r="D21" s="815"/>
      <c r="E21" s="815"/>
      <c r="F21" s="815"/>
      <c r="G21" s="815"/>
      <c r="H21" s="887"/>
      <c r="I21" s="814" t="s">
        <v>374</v>
      </c>
      <c r="J21" s="815"/>
      <c r="K21" s="814"/>
      <c r="L21" s="815"/>
      <c r="M21" s="888" t="s">
        <v>375</v>
      </c>
      <c r="N21" s="819"/>
      <c r="O21" s="889"/>
    </row>
    <row r="22" spans="1:15" x14ac:dyDescent="0.2">
      <c r="A22" s="890" t="s">
        <v>376</v>
      </c>
      <c r="B22" s="838"/>
      <c r="C22" s="891"/>
      <c r="D22" s="892" t="s">
        <v>377</v>
      </c>
      <c r="E22" s="838"/>
      <c r="F22" s="840"/>
      <c r="G22" s="840"/>
      <c r="H22" s="893" t="s">
        <v>378</v>
      </c>
      <c r="I22" s="815"/>
      <c r="J22" s="815"/>
      <c r="K22" s="894" t="s">
        <v>379</v>
      </c>
      <c r="L22" s="815"/>
      <c r="M22" s="895" t="s">
        <v>380</v>
      </c>
      <c r="N22" s="896" t="s">
        <v>371</v>
      </c>
      <c r="O22" s="897"/>
    </row>
    <row r="23" spans="1:15" x14ac:dyDescent="0.2">
      <c r="A23" s="854" t="s">
        <v>359</v>
      </c>
      <c r="B23" s="892" t="s">
        <v>4</v>
      </c>
      <c r="C23" s="838"/>
      <c r="D23" s="892" t="s">
        <v>359</v>
      </c>
      <c r="E23" s="838"/>
      <c r="F23" s="898" t="s">
        <v>4</v>
      </c>
      <c r="G23" s="840"/>
      <c r="H23" s="1366" t="s">
        <v>359</v>
      </c>
      <c r="I23" s="1367"/>
      <c r="J23" s="898" t="s">
        <v>4</v>
      </c>
      <c r="K23" s="898" t="s">
        <v>359</v>
      </c>
      <c r="L23" s="898" t="s">
        <v>4</v>
      </c>
      <c r="M23" s="899" t="s">
        <v>359</v>
      </c>
      <c r="N23" s="900" t="s">
        <v>369</v>
      </c>
      <c r="O23" s="901" t="s">
        <v>381</v>
      </c>
    </row>
    <row r="24" spans="1:15" x14ac:dyDescent="0.2">
      <c r="A24" s="902"/>
      <c r="B24" s="903"/>
      <c r="C24" s="810"/>
      <c r="D24" s="904"/>
      <c r="E24" s="905"/>
      <c r="F24" s="903"/>
      <c r="G24" s="810"/>
      <c r="H24" s="906"/>
      <c r="I24" s="907"/>
      <c r="J24" s="908"/>
      <c r="K24" s="903"/>
      <c r="L24" s="908"/>
      <c r="M24" s="909"/>
      <c r="N24" s="910"/>
      <c r="O24" s="911"/>
    </row>
    <row r="25" spans="1:15" x14ac:dyDescent="0.2">
      <c r="A25" s="902"/>
      <c r="B25" s="903"/>
      <c r="C25" s="810"/>
      <c r="D25" s="904"/>
      <c r="E25" s="905"/>
      <c r="F25" s="903"/>
      <c r="G25" s="810"/>
      <c r="H25" s="906"/>
      <c r="I25" s="907"/>
      <c r="J25" s="908"/>
      <c r="K25" s="903"/>
      <c r="L25" s="908"/>
      <c r="M25" s="909"/>
      <c r="N25" s="910"/>
      <c r="O25" s="911"/>
    </row>
    <row r="26" spans="1:15" x14ac:dyDescent="0.2">
      <c r="A26" s="912"/>
      <c r="B26" s="855"/>
      <c r="C26" s="856"/>
      <c r="D26" s="913"/>
      <c r="E26" s="914"/>
      <c r="F26" s="855"/>
      <c r="G26" s="856"/>
      <c r="H26" s="906"/>
      <c r="I26" s="859"/>
      <c r="J26" s="915"/>
      <c r="K26" s="855"/>
      <c r="L26" s="915"/>
      <c r="M26" s="916"/>
      <c r="N26" s="840"/>
      <c r="O26" s="917"/>
    </row>
    <row r="27" spans="1:15" ht="15.75" thickBot="1" x14ac:dyDescent="0.25">
      <c r="A27" s="918"/>
      <c r="B27" s="919"/>
      <c r="C27" s="919"/>
      <c r="D27" s="919"/>
      <c r="E27" s="919"/>
      <c r="F27" s="919"/>
      <c r="G27" s="919"/>
      <c r="H27" s="920"/>
      <c r="I27" s="919"/>
      <c r="J27" s="919"/>
      <c r="K27" s="919"/>
      <c r="L27" s="921" t="s">
        <v>382</v>
      </c>
      <c r="M27" s="922"/>
      <c r="N27" s="923"/>
      <c r="O27" s="924"/>
    </row>
    <row r="28" spans="1:15" ht="15.75" thickTop="1" x14ac:dyDescent="0.2">
      <c r="A28" s="798"/>
      <c r="B28" s="799"/>
      <c r="C28" s="800"/>
      <c r="D28" s="800"/>
      <c r="E28" s="800"/>
      <c r="F28" s="800"/>
      <c r="G28" s="800"/>
      <c r="H28" s="809"/>
      <c r="I28" s="799"/>
      <c r="J28" s="808"/>
      <c r="K28" s="834"/>
      <c r="L28" s="808"/>
      <c r="M28" s="834"/>
      <c r="N28" s="799"/>
      <c r="O28" s="801"/>
    </row>
    <row r="29" spans="1:15" x14ac:dyDescent="0.2">
      <c r="A29" s="807" t="s">
        <v>383</v>
      </c>
      <c r="B29" s="799"/>
      <c r="C29" s="856"/>
      <c r="D29" s="800"/>
      <c r="E29" s="800"/>
      <c r="F29" s="800"/>
      <c r="G29" s="800"/>
      <c r="H29" s="800"/>
      <c r="I29" s="800"/>
      <c r="J29" s="800"/>
      <c r="K29" s="800"/>
      <c r="L29" s="800"/>
      <c r="M29" s="800"/>
      <c r="N29" s="800"/>
      <c r="O29" s="801"/>
    </row>
    <row r="30" spans="1:15" x14ac:dyDescent="0.2">
      <c r="A30" s="813" t="s">
        <v>384</v>
      </c>
      <c r="B30" s="814"/>
      <c r="C30" s="856"/>
      <c r="D30" s="815"/>
      <c r="E30" s="815"/>
      <c r="F30" s="815"/>
      <c r="G30" s="925"/>
      <c r="H30" s="799"/>
      <c r="I30" s="800"/>
      <c r="J30" s="894" t="s">
        <v>385</v>
      </c>
      <c r="K30" s="926"/>
      <c r="L30" s="815"/>
      <c r="M30" s="815"/>
      <c r="N30" s="815"/>
      <c r="O30" s="927"/>
    </row>
    <row r="31" spans="1:15" x14ac:dyDescent="0.2">
      <c r="A31" s="890" t="s">
        <v>386</v>
      </c>
      <c r="B31" s="838"/>
      <c r="C31" s="928"/>
      <c r="D31" s="802" t="s">
        <v>387</v>
      </c>
      <c r="E31" s="800"/>
      <c r="F31" s="929" t="s">
        <v>388</v>
      </c>
      <c r="G31" s="930"/>
      <c r="H31" s="799"/>
      <c r="I31" s="800"/>
      <c r="J31" s="894" t="s">
        <v>389</v>
      </c>
      <c r="K31" s="815"/>
      <c r="L31" s="815"/>
      <c r="M31" s="815"/>
      <c r="N31" s="815"/>
      <c r="O31" s="931" t="s">
        <v>390</v>
      </c>
    </row>
    <row r="32" spans="1:15" x14ac:dyDescent="0.2">
      <c r="A32" s="854" t="s">
        <v>369</v>
      </c>
      <c r="B32" s="932" t="s">
        <v>391</v>
      </c>
      <c r="C32" s="933"/>
      <c r="D32" s="934" t="s">
        <v>5</v>
      </c>
      <c r="E32" s="838"/>
      <c r="F32" s="935" t="s">
        <v>392</v>
      </c>
      <c r="G32" s="859"/>
      <c r="H32" s="834"/>
      <c r="I32" s="800"/>
      <c r="J32" s="935" t="s">
        <v>393</v>
      </c>
      <c r="K32" s="856"/>
      <c r="L32" s="936"/>
      <c r="M32" s="937"/>
      <c r="N32" s="937"/>
      <c r="O32" s="938"/>
    </row>
    <row r="33" spans="1:15" x14ac:dyDescent="0.2">
      <c r="A33" s="939">
        <v>0</v>
      </c>
      <c r="B33" s="940"/>
      <c r="C33" s="941"/>
      <c r="D33" s="942"/>
      <c r="E33" s="943" t="s">
        <v>394</v>
      </c>
      <c r="F33" s="944">
        <f>A33*D33</f>
        <v>0</v>
      </c>
      <c r="G33" s="848"/>
      <c r="H33" s="834"/>
      <c r="I33" s="800"/>
      <c r="J33" s="818" t="s">
        <v>7</v>
      </c>
      <c r="K33" s="818" t="s">
        <v>7</v>
      </c>
      <c r="L33" s="818" t="s">
        <v>395</v>
      </c>
      <c r="M33" s="945" t="s">
        <v>7</v>
      </c>
      <c r="N33" s="945" t="s">
        <v>396</v>
      </c>
      <c r="O33" s="946" t="s">
        <v>397</v>
      </c>
    </row>
    <row r="34" spans="1:15" x14ac:dyDescent="0.2">
      <c r="A34" s="947">
        <v>0</v>
      </c>
      <c r="B34" s="948" t="s">
        <v>398</v>
      </c>
      <c r="C34" s="949"/>
      <c r="D34" s="950"/>
      <c r="E34" s="951" t="s">
        <v>394</v>
      </c>
      <c r="F34" s="952">
        <f>A34*D34</f>
        <v>0</v>
      </c>
      <c r="G34" s="907"/>
      <c r="H34" s="799"/>
      <c r="I34" s="800"/>
      <c r="J34" s="842" t="s">
        <v>399</v>
      </c>
      <c r="K34" s="842" t="s">
        <v>400</v>
      </c>
      <c r="L34" s="842" t="s">
        <v>401</v>
      </c>
      <c r="M34" s="900" t="s">
        <v>381</v>
      </c>
      <c r="N34" s="900" t="s">
        <v>5</v>
      </c>
      <c r="O34" s="953" t="s">
        <v>392</v>
      </c>
    </row>
    <row r="35" spans="1:15" x14ac:dyDescent="0.2">
      <c r="A35" s="954"/>
      <c r="B35" s="955">
        <v>0</v>
      </c>
      <c r="C35" s="956" t="s">
        <v>402</v>
      </c>
      <c r="D35" s="957"/>
      <c r="E35" s="958" t="s">
        <v>403</v>
      </c>
      <c r="F35" s="959">
        <f>B35*D35</f>
        <v>0</v>
      </c>
      <c r="G35" s="956"/>
      <c r="H35" s="799"/>
      <c r="I35" s="800"/>
      <c r="J35" s="960"/>
      <c r="K35" s="961"/>
      <c r="L35" s="962"/>
      <c r="M35" s="963"/>
      <c r="N35" s="964"/>
      <c r="O35" s="965"/>
    </row>
    <row r="36" spans="1:15" x14ac:dyDescent="0.2">
      <c r="A36" s="966" t="s">
        <v>398</v>
      </c>
      <c r="B36" s="967">
        <v>0</v>
      </c>
      <c r="C36" s="856" t="s">
        <v>402</v>
      </c>
      <c r="D36" s="968"/>
      <c r="E36" s="969" t="s">
        <v>403</v>
      </c>
      <c r="F36" s="970">
        <f>B36*D36</f>
        <v>0</v>
      </c>
      <c r="G36" s="859"/>
      <c r="H36" s="799"/>
      <c r="I36" s="800"/>
      <c r="J36" s="860">
        <f>M27</f>
        <v>0</v>
      </c>
      <c r="K36" s="971" t="s">
        <v>404</v>
      </c>
      <c r="L36" s="860"/>
      <c r="M36" s="862">
        <f>J36-L36</f>
        <v>0</v>
      </c>
      <c r="N36" s="972"/>
      <c r="O36" s="973">
        <f>M36*N36</f>
        <v>0</v>
      </c>
    </row>
    <row r="37" spans="1:15" ht="15.75" thickBot="1" x14ac:dyDescent="0.25">
      <c r="A37" s="974"/>
      <c r="B37" s="975"/>
      <c r="C37" s="975"/>
      <c r="D37" s="976" t="s">
        <v>405</v>
      </c>
      <c r="E37" s="977"/>
      <c r="F37" s="978">
        <f>SUM(F33:F36)</f>
        <v>0</v>
      </c>
      <c r="G37" s="979"/>
      <c r="H37" s="878"/>
      <c r="I37" s="878"/>
      <c r="J37" s="980"/>
      <c r="K37" s="975"/>
      <c r="L37" s="975"/>
      <c r="M37" s="976" t="s">
        <v>406</v>
      </c>
      <c r="N37" s="878"/>
      <c r="O37" s="981">
        <f>SUM(O35:O36)</f>
        <v>0</v>
      </c>
    </row>
    <row r="38" spans="1:15" ht="15.75" thickTop="1" x14ac:dyDescent="0.2">
      <c r="A38" s="798"/>
      <c r="B38" s="799"/>
      <c r="C38" s="800"/>
      <c r="D38" s="809"/>
      <c r="E38" s="799"/>
      <c r="F38" s="982"/>
      <c r="G38" s="799"/>
      <c r="H38" s="800"/>
      <c r="I38" s="800"/>
      <c r="J38" s="800"/>
      <c r="K38" s="800"/>
      <c r="L38" s="800"/>
      <c r="M38" s="800"/>
      <c r="N38" s="800"/>
      <c r="O38" s="801"/>
    </row>
    <row r="39" spans="1:15" x14ac:dyDescent="0.2">
      <c r="A39" s="807" t="s">
        <v>407</v>
      </c>
      <c r="B39" s="809"/>
      <c r="C39" s="856"/>
      <c r="D39" s="800"/>
      <c r="E39" s="800"/>
      <c r="F39" s="983"/>
      <c r="G39" s="800"/>
      <c r="H39" s="800"/>
      <c r="I39" s="800"/>
      <c r="J39" s="800"/>
      <c r="K39" s="856"/>
      <c r="L39" s="800"/>
      <c r="M39" s="800"/>
      <c r="N39" s="800"/>
      <c r="O39" s="801"/>
    </row>
    <row r="40" spans="1:15" x14ac:dyDescent="0.2">
      <c r="A40" s="984" t="s">
        <v>53</v>
      </c>
      <c r="B40" s="985" t="s">
        <v>408</v>
      </c>
      <c r="C40" s="986"/>
      <c r="D40" s="827" t="s">
        <v>409</v>
      </c>
      <c r="E40" s="826"/>
      <c r="F40" s="816"/>
      <c r="G40" s="987"/>
      <c r="H40" s="985"/>
      <c r="I40" s="987"/>
      <c r="J40" s="988" t="s">
        <v>59</v>
      </c>
      <c r="K40" s="989" t="s">
        <v>410</v>
      </c>
      <c r="L40" s="988" t="s">
        <v>5</v>
      </c>
      <c r="M40" s="1368" t="s">
        <v>411</v>
      </c>
      <c r="N40" s="1352"/>
      <c r="O40" s="990" t="s">
        <v>8</v>
      </c>
    </row>
    <row r="41" spans="1:15" x14ac:dyDescent="0.2">
      <c r="A41" s="854" t="s">
        <v>54</v>
      </c>
      <c r="B41" s="892" t="s">
        <v>412</v>
      </c>
      <c r="C41" s="838"/>
      <c r="D41" s="892" t="s">
        <v>412</v>
      </c>
      <c r="E41" s="838"/>
      <c r="F41" s="892" t="s">
        <v>413</v>
      </c>
      <c r="G41" s="838"/>
      <c r="H41" s="991" t="s">
        <v>7</v>
      </c>
      <c r="I41" s="934" t="s">
        <v>390</v>
      </c>
      <c r="J41" s="898" t="s">
        <v>14</v>
      </c>
      <c r="K41" s="892" t="s">
        <v>414</v>
      </c>
      <c r="L41" s="898" t="s">
        <v>415</v>
      </c>
      <c r="M41" s="898" t="s">
        <v>416</v>
      </c>
      <c r="N41" s="898" t="s">
        <v>417</v>
      </c>
      <c r="O41" s="953" t="s">
        <v>418</v>
      </c>
    </row>
    <row r="42" spans="1:15" x14ac:dyDescent="0.2">
      <c r="A42" s="992" t="s">
        <v>419</v>
      </c>
      <c r="B42" s="819"/>
      <c r="C42" s="986"/>
      <c r="D42" s="819"/>
      <c r="E42" s="986"/>
      <c r="F42" s="819"/>
      <c r="G42" s="986"/>
      <c r="H42" s="993"/>
      <c r="I42" s="986"/>
      <c r="J42" s="833"/>
      <c r="K42" s="833"/>
      <c r="L42" s="994"/>
      <c r="M42" s="995"/>
      <c r="N42" s="819"/>
      <c r="O42" s="996"/>
    </row>
    <row r="43" spans="1:15" x14ac:dyDescent="0.2">
      <c r="A43" s="997" t="s">
        <v>420</v>
      </c>
      <c r="B43" s="998"/>
      <c r="C43" s="810" t="s">
        <v>390</v>
      </c>
      <c r="D43" s="998"/>
      <c r="E43" s="810" t="s">
        <v>390</v>
      </c>
      <c r="F43" s="998"/>
      <c r="G43" s="810" t="s">
        <v>390</v>
      </c>
      <c r="H43" s="999">
        <f>B43+D43+F43</f>
        <v>0</v>
      </c>
      <c r="I43" s="810" t="s">
        <v>390</v>
      </c>
      <c r="J43" s="904" t="s">
        <v>421</v>
      </c>
      <c r="K43" s="904"/>
      <c r="L43" s="1000"/>
      <c r="M43" s="1001">
        <v>0.14000000000000001</v>
      </c>
      <c r="N43" s="1002"/>
      <c r="O43" s="1003">
        <f>H43*L43/100+N43/(1+M43)</f>
        <v>0</v>
      </c>
    </row>
    <row r="44" spans="1:15" x14ac:dyDescent="0.2">
      <c r="A44" s="1004"/>
      <c r="B44" s="858"/>
      <c r="C44" s="856"/>
      <c r="D44" s="858"/>
      <c r="E44" s="856"/>
      <c r="F44" s="858"/>
      <c r="G44" s="856"/>
      <c r="H44" s="1005"/>
      <c r="I44" s="856"/>
      <c r="J44" s="841" t="s">
        <v>422</v>
      </c>
      <c r="K44" s="841"/>
      <c r="L44" s="1006"/>
      <c r="M44" s="1007"/>
      <c r="N44" s="1008">
        <f>N43/1.14</f>
        <v>0</v>
      </c>
      <c r="O44" s="1009"/>
    </row>
    <row r="45" spans="1:15" ht="15.75" thickBot="1" x14ac:dyDescent="0.25">
      <c r="A45" s="974"/>
      <c r="B45" s="975"/>
      <c r="C45" s="975"/>
      <c r="D45" s="975"/>
      <c r="E45" s="975"/>
      <c r="F45" s="975"/>
      <c r="G45" s="975"/>
      <c r="H45" s="1010"/>
      <c r="I45" s="975"/>
      <c r="J45" s="975"/>
      <c r="K45" s="1011"/>
      <c r="L45" s="919"/>
      <c r="M45" s="976" t="s">
        <v>423</v>
      </c>
      <c r="N45" s="977"/>
      <c r="O45" s="1012">
        <f>SUM(O42:O44)</f>
        <v>0</v>
      </c>
    </row>
    <row r="46" spans="1:15" ht="15.75" thickTop="1" x14ac:dyDescent="0.2">
      <c r="A46" s="798"/>
      <c r="B46" s="799"/>
      <c r="C46" s="799"/>
      <c r="D46" s="799"/>
      <c r="E46" s="799"/>
      <c r="F46" s="799"/>
      <c r="G46" s="799"/>
      <c r="H46" s="799"/>
      <c r="I46" s="799"/>
      <c r="J46" s="799"/>
      <c r="K46" s="799"/>
      <c r="L46" s="799"/>
      <c r="M46" s="799"/>
      <c r="N46" s="799"/>
      <c r="O46" s="801"/>
    </row>
    <row r="47" spans="1:15" ht="15.75" thickBot="1" x14ac:dyDescent="0.25">
      <c r="A47" s="1013" t="s">
        <v>424</v>
      </c>
      <c r="B47" s="1014"/>
      <c r="C47" s="1015"/>
      <c r="D47" s="1015"/>
      <c r="E47" s="1015"/>
      <c r="F47" s="1015"/>
      <c r="G47" s="1015"/>
      <c r="H47" s="1015"/>
      <c r="I47" s="1015"/>
      <c r="J47" s="1015"/>
      <c r="K47" s="1015"/>
      <c r="L47" s="1015"/>
      <c r="M47" s="1015"/>
      <c r="N47" s="878"/>
      <c r="O47" s="801"/>
    </row>
    <row r="48" spans="1:15" ht="16.5" thickTop="1" thickBot="1" x14ac:dyDescent="0.25">
      <c r="A48" s="1016" t="s">
        <v>4</v>
      </c>
      <c r="B48" s="1017"/>
      <c r="C48" s="1017"/>
      <c r="D48" s="1369" t="s">
        <v>425</v>
      </c>
      <c r="E48" s="1370"/>
      <c r="F48" s="1371"/>
      <c r="G48" s="1018"/>
      <c r="H48" s="1019" t="s">
        <v>426</v>
      </c>
      <c r="I48" s="1018"/>
      <c r="J48" s="1020"/>
      <c r="K48" s="1021"/>
      <c r="L48" s="1369" t="s">
        <v>67</v>
      </c>
      <c r="M48" s="1372"/>
      <c r="N48" s="1373"/>
      <c r="O48" s="1022" t="s">
        <v>8</v>
      </c>
    </row>
    <row r="49" spans="1:15" x14ac:dyDescent="0.2">
      <c r="A49" s="1023"/>
      <c r="B49" s="1024"/>
      <c r="C49" s="1024"/>
      <c r="D49" s="1025" t="s">
        <v>427</v>
      </c>
      <c r="E49" s="1024"/>
      <c r="F49" s="1026"/>
      <c r="G49" s="1027"/>
      <c r="H49" s="1028"/>
      <c r="I49" s="1028"/>
      <c r="J49" s="1028"/>
      <c r="K49" s="1029"/>
      <c r="L49" s="1027"/>
      <c r="M49" s="1030"/>
      <c r="N49" s="1031"/>
      <c r="O49" s="1032">
        <v>0</v>
      </c>
    </row>
    <row r="50" spans="1:15" ht="15.75" thickBot="1" x14ac:dyDescent="0.25">
      <c r="A50" s="1033"/>
      <c r="B50" s="1034"/>
      <c r="C50" s="1015"/>
      <c r="D50" s="1035"/>
      <c r="E50" s="1015"/>
      <c r="F50" s="1036"/>
      <c r="G50" s="1035"/>
      <c r="H50" s="1015"/>
      <c r="I50" s="1015"/>
      <c r="J50" s="1015"/>
      <c r="K50" s="1036"/>
      <c r="L50" s="1037"/>
      <c r="M50" s="977"/>
      <c r="N50" s="979"/>
      <c r="O50" s="1038"/>
    </row>
    <row r="51" spans="1:15" ht="15.75" thickTop="1" x14ac:dyDescent="0.2">
      <c r="A51" s="798"/>
      <c r="B51" s="799"/>
      <c r="C51" s="799"/>
      <c r="D51" s="799"/>
      <c r="E51" s="799"/>
      <c r="F51" s="799"/>
      <c r="G51" s="799"/>
      <c r="H51" s="799"/>
      <c r="I51" s="799"/>
      <c r="J51" s="799"/>
      <c r="K51" s="799"/>
      <c r="L51" s="799"/>
      <c r="M51" s="799"/>
      <c r="N51" s="799"/>
      <c r="O51" s="801"/>
    </row>
    <row r="52" spans="1:15" x14ac:dyDescent="0.2">
      <c r="A52" s="1039" t="s">
        <v>428</v>
      </c>
      <c r="B52" s="856"/>
      <c r="C52" s="856"/>
      <c r="D52" s="856"/>
      <c r="E52" s="856"/>
      <c r="F52" s="856"/>
      <c r="G52" s="856"/>
      <c r="H52" s="856"/>
      <c r="I52" s="856"/>
      <c r="J52" s="856"/>
      <c r="K52" s="856"/>
      <c r="L52" s="856"/>
      <c r="M52" s="856"/>
      <c r="N52" s="856"/>
      <c r="O52" s="1040"/>
    </row>
    <row r="53" spans="1:15" x14ac:dyDescent="0.2">
      <c r="A53" s="890" t="s">
        <v>4</v>
      </c>
      <c r="B53" s="934"/>
      <c r="C53" s="838"/>
      <c r="D53" s="858"/>
      <c r="E53" s="936" t="s">
        <v>429</v>
      </c>
      <c r="F53" s="856"/>
      <c r="G53" s="856"/>
      <c r="H53" s="856"/>
      <c r="I53" s="856"/>
      <c r="J53" s="858"/>
      <c r="K53" s="936" t="s">
        <v>67</v>
      </c>
      <c r="L53" s="856"/>
      <c r="M53" s="856"/>
      <c r="N53" s="1041" t="s">
        <v>7</v>
      </c>
      <c r="O53" s="953" t="s">
        <v>8</v>
      </c>
    </row>
    <row r="54" spans="1:15" x14ac:dyDescent="0.2">
      <c r="A54" s="798"/>
      <c r="B54" s="800"/>
      <c r="C54" s="800"/>
      <c r="D54" s="831"/>
      <c r="E54" s="800"/>
      <c r="F54" s="800"/>
      <c r="G54" s="1042"/>
      <c r="H54" s="800"/>
      <c r="I54" s="800"/>
      <c r="J54" s="831"/>
      <c r="K54" s="800"/>
      <c r="L54" s="800"/>
      <c r="M54" s="800"/>
      <c r="N54" s="1007"/>
      <c r="O54" s="1043"/>
    </row>
    <row r="55" spans="1:15" x14ac:dyDescent="0.2">
      <c r="A55" s="1044"/>
      <c r="B55" s="838"/>
      <c r="C55" s="838"/>
      <c r="D55" s="837"/>
      <c r="E55" s="891"/>
      <c r="F55" s="891"/>
      <c r="G55" s="891"/>
      <c r="H55" s="891"/>
      <c r="I55" s="891"/>
      <c r="J55" s="841"/>
      <c r="K55" s="891"/>
      <c r="L55" s="856"/>
      <c r="M55" s="856"/>
      <c r="N55" s="900">
        <v>4</v>
      </c>
      <c r="O55" s="1045">
        <v>0</v>
      </c>
    </row>
    <row r="56" spans="1:15" x14ac:dyDescent="0.2">
      <c r="A56" s="1046" t="s">
        <v>430</v>
      </c>
      <c r="B56" s="1047"/>
      <c r="C56" s="856"/>
      <c r="D56" s="831"/>
      <c r="E56" s="1048"/>
      <c r="F56" s="1048"/>
      <c r="G56" s="830"/>
      <c r="H56" s="830"/>
      <c r="I56" s="830"/>
      <c r="J56" s="819"/>
      <c r="K56" s="830"/>
      <c r="L56" s="830"/>
      <c r="M56" s="986"/>
      <c r="N56" s="995"/>
      <c r="O56" s="990" t="s">
        <v>431</v>
      </c>
    </row>
    <row r="57" spans="1:15" x14ac:dyDescent="0.2">
      <c r="A57" s="854" t="s">
        <v>432</v>
      </c>
      <c r="B57" s="892" t="s">
        <v>365</v>
      </c>
      <c r="C57" s="838"/>
      <c r="D57" s="892" t="s">
        <v>373</v>
      </c>
      <c r="E57" s="838"/>
      <c r="F57" s="838"/>
      <c r="G57" s="838"/>
      <c r="H57" s="838"/>
      <c r="I57" s="838"/>
      <c r="J57" s="935" t="s">
        <v>433</v>
      </c>
      <c r="K57" s="1049"/>
      <c r="L57" s="1049"/>
      <c r="M57" s="1049"/>
      <c r="N57" s="900" t="s">
        <v>7</v>
      </c>
      <c r="O57" s="953" t="s">
        <v>434</v>
      </c>
    </row>
    <row r="58" spans="1:15" x14ac:dyDescent="0.2">
      <c r="A58" s="947"/>
      <c r="B58" s="1050"/>
      <c r="C58" s="1051"/>
      <c r="D58" s="998"/>
      <c r="E58" s="810"/>
      <c r="F58" s="810"/>
      <c r="G58" s="810"/>
      <c r="H58" s="810"/>
      <c r="I58" s="810"/>
      <c r="J58" s="998"/>
      <c r="K58" s="810"/>
      <c r="L58" s="810"/>
      <c r="M58" s="810"/>
      <c r="N58" s="1052" t="s">
        <v>435</v>
      </c>
      <c r="O58" s="1053">
        <v>0</v>
      </c>
    </row>
    <row r="59" spans="1:15" x14ac:dyDescent="0.2">
      <c r="A59" s="1054"/>
      <c r="B59" s="839"/>
      <c r="C59" s="838"/>
      <c r="D59" s="1055" t="s">
        <v>436</v>
      </c>
      <c r="E59" s="1056" t="s">
        <v>437</v>
      </c>
      <c r="F59" s="891"/>
      <c r="G59" s="891"/>
      <c r="H59" s="891"/>
      <c r="I59" s="891"/>
      <c r="J59" s="837" t="s">
        <v>438</v>
      </c>
      <c r="K59" s="891"/>
      <c r="L59" s="891"/>
      <c r="M59" s="891"/>
      <c r="N59" s="842" t="s">
        <v>439</v>
      </c>
      <c r="O59" s="1057">
        <v>0</v>
      </c>
    </row>
    <row r="60" spans="1:15" x14ac:dyDescent="0.2">
      <c r="A60" s="1058"/>
      <c r="B60" s="1059"/>
      <c r="C60" s="1060"/>
      <c r="D60" s="1060"/>
      <c r="E60" s="1060"/>
      <c r="F60" s="1060"/>
      <c r="G60" s="1060"/>
      <c r="H60" s="1060"/>
      <c r="I60" s="1060"/>
      <c r="J60" s="1061" t="s">
        <v>440</v>
      </c>
      <c r="K60" s="815"/>
      <c r="L60" s="815"/>
      <c r="M60" s="815"/>
      <c r="N60" s="1041" t="s">
        <v>439</v>
      </c>
      <c r="O60" s="1062">
        <f>O59</f>
        <v>0</v>
      </c>
    </row>
    <row r="61" spans="1:15" ht="15.75" thickBot="1" x14ac:dyDescent="0.25">
      <c r="A61" s="974"/>
      <c r="B61" s="975"/>
      <c r="C61" s="975"/>
      <c r="D61" s="975"/>
      <c r="E61" s="975"/>
      <c r="F61" s="975"/>
      <c r="G61" s="975"/>
      <c r="H61" s="975"/>
      <c r="I61" s="1063"/>
      <c r="J61" s="1064" t="s">
        <v>441</v>
      </c>
      <c r="K61" s="878"/>
      <c r="L61" s="878"/>
      <c r="M61" s="878"/>
      <c r="N61" s="878"/>
      <c r="O61" s="1065">
        <f>O58+O55+O45+O37+F37</f>
        <v>0</v>
      </c>
    </row>
    <row r="62" spans="1:15" ht="15.75" thickTop="1" x14ac:dyDescent="0.2"/>
    <row r="63" spans="1:15" x14ac:dyDescent="0.2">
      <c r="A63" s="1066" t="s">
        <v>442</v>
      </c>
      <c r="B63" s="1353" t="s">
        <v>443</v>
      </c>
      <c r="C63" s="1354"/>
      <c r="D63" s="1354"/>
      <c r="E63" s="1354"/>
      <c r="F63" s="1354"/>
      <c r="G63" s="1354"/>
      <c r="H63" s="1354"/>
      <c r="I63" s="1354"/>
      <c r="J63" s="1354"/>
      <c r="K63" s="1354"/>
      <c r="L63" s="1354"/>
      <c r="M63" s="1354"/>
      <c r="N63" s="1354"/>
      <c r="O63" s="1354"/>
    </row>
    <row r="64" spans="1:15" x14ac:dyDescent="0.2">
      <c r="A64" s="1067"/>
      <c r="B64" s="1068"/>
      <c r="J64" s="481"/>
    </row>
    <row r="65" spans="1:15" x14ac:dyDescent="0.2">
      <c r="A65" s="1067"/>
      <c r="B65" s="1353" t="s">
        <v>444</v>
      </c>
      <c r="C65" s="1354"/>
      <c r="D65" s="1354"/>
      <c r="E65" s="1354"/>
      <c r="F65" s="1354"/>
      <c r="G65" s="1354"/>
      <c r="H65" s="1354"/>
      <c r="I65" s="1354"/>
      <c r="J65" s="1354"/>
      <c r="K65" s="1354"/>
      <c r="L65" s="1354"/>
      <c r="M65" s="1354"/>
      <c r="N65" s="1354"/>
      <c r="O65" s="1354"/>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59"/>
  <sheetViews>
    <sheetView zoomScaleNormal="100" zoomScaleSheetLayoutView="100" workbookViewId="0"/>
  </sheetViews>
  <sheetFormatPr defaultRowHeight="15" x14ac:dyDescent="0.2"/>
  <cols>
    <col min="1" max="1" width="34.5546875" customWidth="1"/>
    <col min="9" max="9" width="9.77734375" bestFit="1" customWidth="1"/>
  </cols>
  <sheetData>
    <row r="1" spans="1:9" ht="19.5" thickTop="1" thickBot="1" x14ac:dyDescent="0.25">
      <c r="A1" s="1147" t="s">
        <v>70</v>
      </c>
      <c r="B1" s="191"/>
      <c r="C1" s="191"/>
      <c r="D1" s="191"/>
      <c r="E1" s="191"/>
      <c r="F1" s="191"/>
      <c r="G1" s="191" t="s">
        <v>266</v>
      </c>
      <c r="H1" s="1142">
        <f>'Input Data'!$D$6</f>
        <v>0</v>
      </c>
      <c r="I1" s="192"/>
    </row>
    <row r="2" spans="1:9" ht="24" customHeight="1" thickTop="1" x14ac:dyDescent="0.2">
      <c r="A2" s="367" t="s">
        <v>240</v>
      </c>
      <c r="B2" s="188"/>
      <c r="C2" s="188"/>
      <c r="D2" s="188"/>
      <c r="E2" s="383" t="s">
        <v>241</v>
      </c>
      <c r="F2" s="188"/>
      <c r="G2" s="188"/>
      <c r="H2" s="188"/>
      <c r="I2" s="303"/>
    </row>
    <row r="3" spans="1:9" ht="15.75" x14ac:dyDescent="0.2">
      <c r="A3" s="1402" t="s">
        <v>35</v>
      </c>
      <c r="B3" s="1403"/>
      <c r="C3" s="1403"/>
      <c r="D3" s="1141">
        <f>'Input Data'!$D$22</f>
        <v>0</v>
      </c>
      <c r="E3" s="92"/>
      <c r="F3" s="92"/>
      <c r="G3" s="92"/>
      <c r="H3" s="92"/>
      <c r="I3" s="43"/>
    </row>
    <row r="4" spans="1:9" ht="15.75" thickBot="1" x14ac:dyDescent="0.25">
      <c r="A4" s="251"/>
      <c r="B4" s="190"/>
      <c r="C4" s="190"/>
      <c r="D4" s="190"/>
      <c r="E4" s="190"/>
      <c r="F4" s="190"/>
      <c r="G4" s="190"/>
      <c r="H4" s="190"/>
      <c r="I4" s="195"/>
    </row>
    <row r="5" spans="1:9" ht="15.75" thickTop="1" x14ac:dyDescent="0.2">
      <c r="A5" s="252" t="s">
        <v>268</v>
      </c>
      <c r="B5" s="226"/>
      <c r="C5" s="226"/>
      <c r="D5" s="226"/>
      <c r="E5" s="226"/>
      <c r="F5" s="226"/>
      <c r="G5" s="226"/>
      <c r="H5" s="226"/>
      <c r="I5" s="227"/>
    </row>
    <row r="6" spans="1:9" ht="30" x14ac:dyDescent="0.2">
      <c r="A6" s="1398" t="s">
        <v>71</v>
      </c>
      <c r="B6" s="1399"/>
      <c r="C6" s="1399"/>
      <c r="D6" s="1399"/>
      <c r="E6" s="1399"/>
      <c r="F6" s="1393"/>
      <c r="G6" s="304" t="s">
        <v>17</v>
      </c>
      <c r="H6" s="304" t="s">
        <v>5</v>
      </c>
      <c r="I6" s="206" t="s">
        <v>48</v>
      </c>
    </row>
    <row r="7" spans="1:9" x14ac:dyDescent="0.2">
      <c r="A7" s="1400"/>
      <c r="B7" s="1401"/>
      <c r="C7" s="1401"/>
      <c r="D7" s="1401"/>
      <c r="E7" s="1401"/>
      <c r="F7" s="1395"/>
      <c r="G7" s="239"/>
      <c r="H7" s="545"/>
      <c r="I7" s="306">
        <f t="shared" ref="I7:I13" si="0">G7*H7</f>
        <v>0</v>
      </c>
    </row>
    <row r="8" spans="1:9" x14ac:dyDescent="0.2">
      <c r="A8" s="1396"/>
      <c r="B8" s="1397"/>
      <c r="C8" s="1397"/>
      <c r="D8" s="1397"/>
      <c r="E8" s="1397"/>
      <c r="F8" s="1384"/>
      <c r="G8" s="213"/>
      <c r="H8" s="546"/>
      <c r="I8" s="307">
        <f t="shared" si="0"/>
        <v>0</v>
      </c>
    </row>
    <row r="9" spans="1:9" x14ac:dyDescent="0.2">
      <c r="A9" s="1396"/>
      <c r="B9" s="1397"/>
      <c r="C9" s="1397"/>
      <c r="D9" s="1397"/>
      <c r="E9" s="1397"/>
      <c r="F9" s="1384"/>
      <c r="G9" s="213"/>
      <c r="H9" s="546"/>
      <c r="I9" s="307">
        <f t="shared" si="0"/>
        <v>0</v>
      </c>
    </row>
    <row r="10" spans="1:9" x14ac:dyDescent="0.2">
      <c r="A10" s="1396"/>
      <c r="B10" s="1397"/>
      <c r="C10" s="1397"/>
      <c r="D10" s="1397"/>
      <c r="E10" s="1397"/>
      <c r="F10" s="1384"/>
      <c r="G10" s="213"/>
      <c r="H10" s="546"/>
      <c r="I10" s="307">
        <f t="shared" si="0"/>
        <v>0</v>
      </c>
    </row>
    <row r="11" spans="1:9" x14ac:dyDescent="0.2">
      <c r="A11" s="1396"/>
      <c r="B11" s="1397"/>
      <c r="C11" s="1397"/>
      <c r="D11" s="1397"/>
      <c r="E11" s="1397"/>
      <c r="F11" s="1384"/>
      <c r="G11" s="213"/>
      <c r="H11" s="546"/>
      <c r="I11" s="307">
        <f t="shared" si="0"/>
        <v>0</v>
      </c>
    </row>
    <row r="12" spans="1:9" x14ac:dyDescent="0.2">
      <c r="A12" s="1396"/>
      <c r="B12" s="1397"/>
      <c r="C12" s="1397"/>
      <c r="D12" s="1397"/>
      <c r="E12" s="1397"/>
      <c r="F12" s="1384"/>
      <c r="G12" s="213"/>
      <c r="H12" s="546"/>
      <c r="I12" s="307">
        <f t="shared" si="0"/>
        <v>0</v>
      </c>
    </row>
    <row r="13" spans="1:9" ht="15.75" thickBot="1" x14ac:dyDescent="0.25">
      <c r="A13" s="1387"/>
      <c r="B13" s="1388"/>
      <c r="C13" s="1388"/>
      <c r="D13" s="1388"/>
      <c r="E13" s="1388"/>
      <c r="F13" s="1386"/>
      <c r="G13" s="218"/>
      <c r="H13" s="547"/>
      <c r="I13" s="308">
        <f t="shared" si="0"/>
        <v>0</v>
      </c>
    </row>
    <row r="14" spans="1:9" ht="15.75" thickBot="1" x14ac:dyDescent="0.25">
      <c r="A14" s="1389" t="s">
        <v>235</v>
      </c>
      <c r="B14" s="1390"/>
      <c r="C14" s="1390"/>
      <c r="D14" s="1390"/>
      <c r="E14" s="1390"/>
      <c r="F14" s="1390"/>
      <c r="G14" s="1390"/>
      <c r="H14" s="1391"/>
      <c r="I14" s="528">
        <f>SUM(I7:I13)</f>
        <v>0</v>
      </c>
    </row>
    <row r="15" spans="1:9" ht="15.75" thickTop="1" x14ac:dyDescent="0.2">
      <c r="A15" s="233"/>
      <c r="B15" s="234"/>
      <c r="C15" s="234"/>
      <c r="D15" s="234"/>
      <c r="E15" s="234"/>
      <c r="F15" s="234"/>
      <c r="G15" s="234"/>
      <c r="H15" s="234"/>
      <c r="I15" s="310"/>
    </row>
    <row r="16" spans="1:9" x14ac:dyDescent="0.2">
      <c r="A16" s="252" t="s">
        <v>15</v>
      </c>
      <c r="B16" s="200"/>
      <c r="C16" s="200"/>
      <c r="D16" s="200"/>
      <c r="E16" s="200"/>
      <c r="F16" s="200"/>
      <c r="G16" s="200"/>
      <c r="H16" s="200"/>
      <c r="I16" s="311"/>
    </row>
    <row r="17" spans="1:9" ht="30" x14ac:dyDescent="0.2">
      <c r="A17" s="1398" t="s">
        <v>16</v>
      </c>
      <c r="B17" s="1399"/>
      <c r="C17" s="1399"/>
      <c r="D17" s="1399"/>
      <c r="E17" s="1393"/>
      <c r="F17" s="304" t="s">
        <v>17</v>
      </c>
      <c r="G17" s="304" t="s">
        <v>72</v>
      </c>
      <c r="H17" s="304" t="s">
        <v>5</v>
      </c>
      <c r="I17" s="312" t="s">
        <v>48</v>
      </c>
    </row>
    <row r="18" spans="1:9" x14ac:dyDescent="0.2">
      <c r="A18" s="1400"/>
      <c r="B18" s="1401"/>
      <c r="C18" s="1401"/>
      <c r="D18" s="1401"/>
      <c r="E18" s="1395"/>
      <c r="F18" s="208"/>
      <c r="G18" s="208"/>
      <c r="H18" s="548"/>
      <c r="I18" s="313">
        <f t="shared" ref="I18:I26" si="1">F18*G18*H18</f>
        <v>0</v>
      </c>
    </row>
    <row r="19" spans="1:9" x14ac:dyDescent="0.2">
      <c r="A19" s="1396"/>
      <c r="B19" s="1397"/>
      <c r="C19" s="1397"/>
      <c r="D19" s="1397"/>
      <c r="E19" s="1384"/>
      <c r="F19" s="213"/>
      <c r="G19" s="213"/>
      <c r="H19" s="546"/>
      <c r="I19" s="307">
        <f t="shared" si="1"/>
        <v>0</v>
      </c>
    </row>
    <row r="20" spans="1:9" x14ac:dyDescent="0.2">
      <c r="A20" s="1396"/>
      <c r="B20" s="1397"/>
      <c r="C20" s="1397"/>
      <c r="D20" s="1397"/>
      <c r="E20" s="1384"/>
      <c r="F20" s="213"/>
      <c r="G20" s="213"/>
      <c r="H20" s="546"/>
      <c r="I20" s="307">
        <f t="shared" si="1"/>
        <v>0</v>
      </c>
    </row>
    <row r="21" spans="1:9" x14ac:dyDescent="0.2">
      <c r="A21" s="1396"/>
      <c r="B21" s="1397"/>
      <c r="C21" s="1397"/>
      <c r="D21" s="1397"/>
      <c r="E21" s="1384"/>
      <c r="F21" s="213"/>
      <c r="G21" s="213"/>
      <c r="H21" s="546"/>
      <c r="I21" s="307">
        <f t="shared" si="1"/>
        <v>0</v>
      </c>
    </row>
    <row r="22" spans="1:9" x14ac:dyDescent="0.2">
      <c r="A22" s="1396"/>
      <c r="B22" s="1397"/>
      <c r="C22" s="1397"/>
      <c r="D22" s="1397"/>
      <c r="E22" s="1384"/>
      <c r="F22" s="213"/>
      <c r="G22" s="213"/>
      <c r="H22" s="546"/>
      <c r="I22" s="307">
        <f t="shared" si="1"/>
        <v>0</v>
      </c>
    </row>
    <row r="23" spans="1:9" x14ac:dyDescent="0.2">
      <c r="A23" s="1396"/>
      <c r="B23" s="1397"/>
      <c r="C23" s="1397"/>
      <c r="D23" s="1397"/>
      <c r="E23" s="1384"/>
      <c r="F23" s="213"/>
      <c r="G23" s="213"/>
      <c r="H23" s="546"/>
      <c r="I23" s="307">
        <f t="shared" si="1"/>
        <v>0</v>
      </c>
    </row>
    <row r="24" spans="1:9" x14ac:dyDescent="0.2">
      <c r="A24" s="1396"/>
      <c r="B24" s="1397"/>
      <c r="C24" s="1397"/>
      <c r="D24" s="1397"/>
      <c r="E24" s="1384"/>
      <c r="F24" s="213"/>
      <c r="G24" s="213"/>
      <c r="H24" s="546"/>
      <c r="I24" s="307">
        <f t="shared" si="1"/>
        <v>0</v>
      </c>
    </row>
    <row r="25" spans="1:9" x14ac:dyDescent="0.2">
      <c r="A25" s="1396"/>
      <c r="B25" s="1397"/>
      <c r="C25" s="1397"/>
      <c r="D25" s="1397"/>
      <c r="E25" s="1384"/>
      <c r="F25" s="213"/>
      <c r="G25" s="213"/>
      <c r="H25" s="546"/>
      <c r="I25" s="307">
        <f t="shared" si="1"/>
        <v>0</v>
      </c>
    </row>
    <row r="26" spans="1:9" ht="15.75" thickBot="1" x14ac:dyDescent="0.25">
      <c r="A26" s="1387"/>
      <c r="B26" s="1388"/>
      <c r="C26" s="1388"/>
      <c r="D26" s="1388"/>
      <c r="E26" s="1386"/>
      <c r="F26" s="218"/>
      <c r="G26" s="218"/>
      <c r="H26" s="547"/>
      <c r="I26" s="308">
        <f t="shared" si="1"/>
        <v>0</v>
      </c>
    </row>
    <row r="27" spans="1:9" ht="15.75" thickBot="1" x14ac:dyDescent="0.25">
      <c r="A27" s="1389" t="s">
        <v>236</v>
      </c>
      <c r="B27" s="1390"/>
      <c r="C27" s="1390"/>
      <c r="D27" s="1390"/>
      <c r="E27" s="1390"/>
      <c r="F27" s="1390"/>
      <c r="G27" s="1390"/>
      <c r="H27" s="1391"/>
      <c r="I27" s="523">
        <f>SUM(I18:I26)</f>
        <v>0</v>
      </c>
    </row>
    <row r="28" spans="1:9" ht="15.75" thickTop="1" x14ac:dyDescent="0.2">
      <c r="A28" s="233"/>
      <c r="B28" s="234"/>
      <c r="C28" s="234"/>
      <c r="D28" s="234"/>
      <c r="E28" s="234"/>
      <c r="F28" s="234"/>
      <c r="G28" s="234"/>
      <c r="H28" s="234"/>
      <c r="I28" s="310"/>
    </row>
    <row r="29" spans="1:9" x14ac:dyDescent="0.2">
      <c r="A29" s="252" t="s">
        <v>73</v>
      </c>
      <c r="B29" s="200"/>
      <c r="C29" s="200"/>
      <c r="D29" s="200"/>
      <c r="E29" s="200"/>
      <c r="F29" s="200"/>
      <c r="G29" s="200"/>
      <c r="H29" s="200"/>
      <c r="I29" s="311"/>
    </row>
    <row r="30" spans="1:9" ht="45" x14ac:dyDescent="0.2">
      <c r="A30" s="1398" t="s">
        <v>16</v>
      </c>
      <c r="B30" s="1399"/>
      <c r="C30" s="1399"/>
      <c r="D30" s="1399"/>
      <c r="E30" s="1399"/>
      <c r="F30" s="1393"/>
      <c r="G30" s="203" t="s">
        <v>74</v>
      </c>
      <c r="H30" s="203" t="s">
        <v>5</v>
      </c>
      <c r="I30" s="312" t="s">
        <v>48</v>
      </c>
    </row>
    <row r="31" spans="1:9" x14ac:dyDescent="0.2">
      <c r="A31" s="1400"/>
      <c r="B31" s="1401"/>
      <c r="C31" s="1401"/>
      <c r="D31" s="1401"/>
      <c r="E31" s="1401"/>
      <c r="F31" s="1395"/>
      <c r="G31" s="208"/>
      <c r="H31" s="548"/>
      <c r="I31" s="313">
        <f t="shared" ref="I31:I37" si="2">G31*H31</f>
        <v>0</v>
      </c>
    </row>
    <row r="32" spans="1:9" x14ac:dyDescent="0.2">
      <c r="A32" s="1396"/>
      <c r="B32" s="1397"/>
      <c r="C32" s="1397"/>
      <c r="D32" s="1397"/>
      <c r="E32" s="1397"/>
      <c r="F32" s="1384"/>
      <c r="G32" s="213"/>
      <c r="H32" s="546"/>
      <c r="I32" s="307">
        <f t="shared" si="2"/>
        <v>0</v>
      </c>
    </row>
    <row r="33" spans="1:9" x14ac:dyDescent="0.2">
      <c r="A33" s="1396"/>
      <c r="B33" s="1397"/>
      <c r="C33" s="1397"/>
      <c r="D33" s="1397"/>
      <c r="E33" s="1397"/>
      <c r="F33" s="1384"/>
      <c r="G33" s="213"/>
      <c r="H33" s="546"/>
      <c r="I33" s="307">
        <f t="shared" si="2"/>
        <v>0</v>
      </c>
    </row>
    <row r="34" spans="1:9" x14ac:dyDescent="0.2">
      <c r="A34" s="1396"/>
      <c r="B34" s="1397"/>
      <c r="C34" s="1397"/>
      <c r="D34" s="1397"/>
      <c r="E34" s="1397"/>
      <c r="F34" s="1384"/>
      <c r="G34" s="213"/>
      <c r="H34" s="546"/>
      <c r="I34" s="307">
        <f t="shared" si="2"/>
        <v>0</v>
      </c>
    </row>
    <row r="35" spans="1:9" x14ac:dyDescent="0.2">
      <c r="A35" s="1396"/>
      <c r="B35" s="1397"/>
      <c r="C35" s="1397"/>
      <c r="D35" s="1397"/>
      <c r="E35" s="1397"/>
      <c r="F35" s="1384"/>
      <c r="G35" s="213"/>
      <c r="H35" s="546"/>
      <c r="I35" s="307">
        <f t="shared" si="2"/>
        <v>0</v>
      </c>
    </row>
    <row r="36" spans="1:9" x14ac:dyDescent="0.2">
      <c r="A36" s="1396"/>
      <c r="B36" s="1397"/>
      <c r="C36" s="1397"/>
      <c r="D36" s="1397"/>
      <c r="E36" s="1397"/>
      <c r="F36" s="1384"/>
      <c r="G36" s="213"/>
      <c r="H36" s="546"/>
      <c r="I36" s="307">
        <f t="shared" si="2"/>
        <v>0</v>
      </c>
    </row>
    <row r="37" spans="1:9" ht="15.75" thickBot="1" x14ac:dyDescent="0.25">
      <c r="A37" s="1387"/>
      <c r="B37" s="1388"/>
      <c r="C37" s="1388"/>
      <c r="D37" s="1388"/>
      <c r="E37" s="1388"/>
      <c r="F37" s="1386"/>
      <c r="G37" s="218"/>
      <c r="H37" s="547"/>
      <c r="I37" s="308">
        <f t="shared" si="2"/>
        <v>0</v>
      </c>
    </row>
    <row r="38" spans="1:9" ht="15.75" thickBot="1" x14ac:dyDescent="0.25">
      <c r="A38" s="1389" t="s">
        <v>237</v>
      </c>
      <c r="B38" s="1390"/>
      <c r="C38" s="1390"/>
      <c r="D38" s="1390"/>
      <c r="E38" s="1390"/>
      <c r="F38" s="1390"/>
      <c r="G38" s="1390"/>
      <c r="H38" s="1391"/>
      <c r="I38" s="528">
        <f>SUM(I31:I37)</f>
        <v>0</v>
      </c>
    </row>
    <row r="39" spans="1:9" ht="15.75" thickTop="1" x14ac:dyDescent="0.2">
      <c r="A39" s="233"/>
      <c r="B39" s="234"/>
      <c r="C39" s="234"/>
      <c r="D39" s="234"/>
      <c r="E39" s="234"/>
      <c r="F39" s="234"/>
      <c r="G39" s="234"/>
      <c r="H39" s="234"/>
      <c r="I39" s="310"/>
    </row>
    <row r="40" spans="1:9" x14ac:dyDescent="0.2">
      <c r="A40" s="199" t="s">
        <v>75</v>
      </c>
      <c r="B40" s="305"/>
      <c r="C40" s="305"/>
      <c r="D40" s="305"/>
      <c r="E40" s="305"/>
      <c r="F40" s="305"/>
      <c r="G40" s="305"/>
      <c r="H40" s="305"/>
      <c r="I40" s="314"/>
    </row>
    <row r="41" spans="1:9" ht="30" x14ac:dyDescent="0.2">
      <c r="A41" s="242" t="s">
        <v>4</v>
      </c>
      <c r="B41" s="304" t="s">
        <v>12</v>
      </c>
      <c r="C41" s="203" t="s">
        <v>76</v>
      </c>
      <c r="D41" s="1392" t="s">
        <v>77</v>
      </c>
      <c r="E41" s="1393"/>
      <c r="F41" s="304" t="s">
        <v>13</v>
      </c>
      <c r="G41" s="304" t="s">
        <v>14</v>
      </c>
      <c r="H41" s="304" t="s">
        <v>5</v>
      </c>
      <c r="I41" s="312" t="s">
        <v>48</v>
      </c>
    </row>
    <row r="42" spans="1:9" x14ac:dyDescent="0.2">
      <c r="A42" s="207"/>
      <c r="B42" s="208"/>
      <c r="C42" s="208"/>
      <c r="D42" s="1394"/>
      <c r="E42" s="1395"/>
      <c r="F42" s="208"/>
      <c r="G42" s="208"/>
      <c r="H42" s="211"/>
      <c r="I42" s="313">
        <f t="shared" ref="I42:I54" si="3">C42*H42</f>
        <v>0</v>
      </c>
    </row>
    <row r="43" spans="1:9" x14ac:dyDescent="0.2">
      <c r="A43" s="212"/>
      <c r="B43" s="213"/>
      <c r="C43" s="213"/>
      <c r="D43" s="1383"/>
      <c r="E43" s="1384"/>
      <c r="F43" s="213"/>
      <c r="G43" s="213"/>
      <c r="H43" s="216"/>
      <c r="I43" s="307">
        <f t="shared" si="3"/>
        <v>0</v>
      </c>
    </row>
    <row r="44" spans="1:9" x14ac:dyDescent="0.2">
      <c r="A44" s="212"/>
      <c r="B44" s="213"/>
      <c r="C44" s="213"/>
      <c r="D44" s="1383"/>
      <c r="E44" s="1384"/>
      <c r="F44" s="213"/>
      <c r="G44" s="213"/>
      <c r="H44" s="216"/>
      <c r="I44" s="307">
        <f t="shared" si="3"/>
        <v>0</v>
      </c>
    </row>
    <row r="45" spans="1:9" x14ac:dyDescent="0.2">
      <c r="A45" s="212"/>
      <c r="B45" s="213"/>
      <c r="C45" s="213"/>
      <c r="D45" s="1383"/>
      <c r="E45" s="1384"/>
      <c r="F45" s="213"/>
      <c r="G45" s="213"/>
      <c r="H45" s="216"/>
      <c r="I45" s="307">
        <f t="shared" si="3"/>
        <v>0</v>
      </c>
    </row>
    <row r="46" spans="1:9" x14ac:dyDescent="0.2">
      <c r="A46" s="212"/>
      <c r="B46" s="213"/>
      <c r="C46" s="213"/>
      <c r="D46" s="1383"/>
      <c r="E46" s="1384"/>
      <c r="F46" s="213"/>
      <c r="G46" s="213"/>
      <c r="H46" s="216"/>
      <c r="I46" s="307">
        <f t="shared" si="3"/>
        <v>0</v>
      </c>
    </row>
    <row r="47" spans="1:9" x14ac:dyDescent="0.2">
      <c r="A47" s="212"/>
      <c r="B47" s="213"/>
      <c r="C47" s="213"/>
      <c r="D47" s="1383"/>
      <c r="E47" s="1384"/>
      <c r="F47" s="213"/>
      <c r="G47" s="213"/>
      <c r="H47" s="216"/>
      <c r="I47" s="307">
        <f t="shared" si="3"/>
        <v>0</v>
      </c>
    </row>
    <row r="48" spans="1:9" x14ac:dyDescent="0.2">
      <c r="A48" s="212"/>
      <c r="B48" s="213"/>
      <c r="C48" s="213"/>
      <c r="D48" s="1383"/>
      <c r="E48" s="1384"/>
      <c r="F48" s="213"/>
      <c r="G48" s="213"/>
      <c r="H48" s="216"/>
      <c r="I48" s="307">
        <f t="shared" si="3"/>
        <v>0</v>
      </c>
    </row>
    <row r="49" spans="1:9" x14ac:dyDescent="0.2">
      <c r="A49" s="212"/>
      <c r="B49" s="213"/>
      <c r="C49" s="213"/>
      <c r="D49" s="1383"/>
      <c r="E49" s="1384"/>
      <c r="F49" s="213"/>
      <c r="G49" s="213"/>
      <c r="H49" s="216"/>
      <c r="I49" s="307">
        <f t="shared" si="3"/>
        <v>0</v>
      </c>
    </row>
    <row r="50" spans="1:9" x14ac:dyDescent="0.2">
      <c r="A50" s="212"/>
      <c r="B50" s="213"/>
      <c r="C50" s="213"/>
      <c r="D50" s="1383"/>
      <c r="E50" s="1384"/>
      <c r="F50" s="213"/>
      <c r="G50" s="213"/>
      <c r="H50" s="216"/>
      <c r="I50" s="307">
        <f t="shared" si="3"/>
        <v>0</v>
      </c>
    </row>
    <row r="51" spans="1:9" x14ac:dyDescent="0.2">
      <c r="A51" s="212"/>
      <c r="B51" s="213"/>
      <c r="C51" s="213"/>
      <c r="D51" s="1383"/>
      <c r="E51" s="1384"/>
      <c r="F51" s="213"/>
      <c r="G51" s="213"/>
      <c r="H51" s="216"/>
      <c r="I51" s="307">
        <f t="shared" si="3"/>
        <v>0</v>
      </c>
    </row>
    <row r="52" spans="1:9" x14ac:dyDescent="0.2">
      <c r="A52" s="212"/>
      <c r="B52" s="213"/>
      <c r="C52" s="213"/>
      <c r="D52" s="1383"/>
      <c r="E52" s="1384"/>
      <c r="F52" s="213"/>
      <c r="G52" s="213"/>
      <c r="H52" s="216"/>
      <c r="I52" s="307">
        <f t="shared" si="3"/>
        <v>0</v>
      </c>
    </row>
    <row r="53" spans="1:9" x14ac:dyDescent="0.2">
      <c r="A53" s="212"/>
      <c r="B53" s="213"/>
      <c r="C53" s="213"/>
      <c r="D53" s="1383"/>
      <c r="E53" s="1384"/>
      <c r="F53" s="213"/>
      <c r="G53" s="213"/>
      <c r="H53" s="216"/>
      <c r="I53" s="307">
        <f t="shared" si="3"/>
        <v>0</v>
      </c>
    </row>
    <row r="54" spans="1:9" ht="15.75" thickBot="1" x14ac:dyDescent="0.25">
      <c r="A54" s="217"/>
      <c r="B54" s="218"/>
      <c r="C54" s="218"/>
      <c r="D54" s="1385"/>
      <c r="E54" s="1386"/>
      <c r="F54" s="218"/>
      <c r="G54" s="218"/>
      <c r="H54" s="221"/>
      <c r="I54" s="308">
        <f t="shared" si="3"/>
        <v>0</v>
      </c>
    </row>
    <row r="55" spans="1:9" x14ac:dyDescent="0.2">
      <c r="A55" s="1374" t="s">
        <v>238</v>
      </c>
      <c r="B55" s="1375"/>
      <c r="C55" s="1375"/>
      <c r="D55" s="1375"/>
      <c r="E55" s="1375"/>
      <c r="F55" s="1375"/>
      <c r="G55" s="1375"/>
      <c r="H55" s="1376"/>
      <c r="I55" s="309">
        <f>SUM(I42:I54)</f>
        <v>0</v>
      </c>
    </row>
    <row r="56" spans="1:9" ht="15.75" thickBot="1" x14ac:dyDescent="0.25">
      <c r="A56" s="233"/>
      <c r="B56" s="234"/>
      <c r="C56" s="234"/>
      <c r="D56" s="234"/>
      <c r="E56" s="234"/>
      <c r="F56" s="234"/>
      <c r="G56" s="234"/>
      <c r="H56" s="234"/>
      <c r="I56" s="315"/>
    </row>
    <row r="57" spans="1:9" ht="15.75" thickTop="1" x14ac:dyDescent="0.2">
      <c r="A57" s="1377" t="s">
        <v>220</v>
      </c>
      <c r="B57" s="1378"/>
      <c r="C57" s="1378"/>
      <c r="D57" s="1378"/>
      <c r="E57" s="1378"/>
      <c r="F57" s="1378"/>
      <c r="G57" s="1378"/>
      <c r="H57" s="1379"/>
      <c r="I57" s="384">
        <f>I55+I38+I27+I14</f>
        <v>0</v>
      </c>
    </row>
    <row r="58" spans="1:9" ht="15.75" thickBot="1" x14ac:dyDescent="0.25">
      <c r="A58" s="1380"/>
      <c r="B58" s="1381"/>
      <c r="C58" s="1381"/>
      <c r="D58" s="1381"/>
      <c r="E58" s="1381"/>
      <c r="F58" s="1381"/>
      <c r="G58" s="1381"/>
      <c r="H58" s="1382"/>
      <c r="I58" s="249"/>
    </row>
    <row r="59" spans="1:9" ht="15.75" thickTop="1" x14ac:dyDescent="0.2"/>
  </sheetData>
  <mergeCells count="47">
    <mergeCell ref="A9:F9"/>
    <mergeCell ref="A10:F10"/>
    <mergeCell ref="A11:F11"/>
    <mergeCell ref="A12:F12"/>
    <mergeCell ref="A3:C3"/>
    <mergeCell ref="A6:F6"/>
    <mergeCell ref="A7:F7"/>
    <mergeCell ref="A8:F8"/>
    <mergeCell ref="A19:E19"/>
    <mergeCell ref="A20:E20"/>
    <mergeCell ref="A21:E21"/>
    <mergeCell ref="A22:E22"/>
    <mergeCell ref="A13:F13"/>
    <mergeCell ref="A14:H14"/>
    <mergeCell ref="A17:E17"/>
    <mergeCell ref="A18:E18"/>
    <mergeCell ref="A27:H27"/>
    <mergeCell ref="A30:F30"/>
    <mergeCell ref="A31:F31"/>
    <mergeCell ref="A32:F32"/>
    <mergeCell ref="A23:E23"/>
    <mergeCell ref="A24:E24"/>
    <mergeCell ref="A25:E25"/>
    <mergeCell ref="A26:E26"/>
    <mergeCell ref="A37:F37"/>
    <mergeCell ref="A38:H38"/>
    <mergeCell ref="D41:E41"/>
    <mergeCell ref="D42:E42"/>
    <mergeCell ref="A33:F33"/>
    <mergeCell ref="A34:F34"/>
    <mergeCell ref="A35:F35"/>
    <mergeCell ref="A36:F36"/>
    <mergeCell ref="D47:E47"/>
    <mergeCell ref="D48:E48"/>
    <mergeCell ref="D49:E49"/>
    <mergeCell ref="D50:E50"/>
    <mergeCell ref="D43:E43"/>
    <mergeCell ref="D44:E44"/>
    <mergeCell ref="D45:E45"/>
    <mergeCell ref="D46:E46"/>
    <mergeCell ref="A55:H55"/>
    <mergeCell ref="A57:H57"/>
    <mergeCell ref="A58:H58"/>
    <mergeCell ref="D51:E51"/>
    <mergeCell ref="D52:E52"/>
    <mergeCell ref="D53:E53"/>
    <mergeCell ref="D54:E54"/>
  </mergeCells>
  <phoneticPr fontId="72" type="noConversion"/>
  <printOptions horizontalCentered="1"/>
  <pageMargins left="0.74803149606299213"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Notes</vt:lpstr>
      <vt:lpstr>Input Data</vt:lpstr>
      <vt:lpstr>Invoice Engineering Project</vt:lpstr>
      <vt:lpstr>Invoice Building Project</vt:lpstr>
      <vt:lpstr>Scales</vt:lpstr>
      <vt:lpstr>Previous Payments</vt:lpstr>
      <vt:lpstr>Travelling &amp; Subsistance</vt:lpstr>
      <vt:lpstr>Trip Sheet</vt:lpstr>
      <vt:lpstr>Typing, Duplicating, &amp; Printing</vt:lpstr>
      <vt:lpstr>Time Based</vt:lpstr>
      <vt:lpstr>Site staff &amp; Other</vt:lpstr>
      <vt:lpstr>Non Taxable</vt:lpstr>
      <vt:lpstr>Sheet2</vt:lpstr>
      <vt:lpstr>'Input Data'!Print_Area</vt:lpstr>
      <vt:lpstr>'Invoice Engineering Project'!Print_Area</vt:lpstr>
      <vt:lpstr>Notes!Print_Area</vt:lpstr>
      <vt:lpstr>'Site staff &amp; Other'!Print_Area</vt:lpstr>
      <vt:lpstr>'Time Based'!Print_Area</vt:lpstr>
      <vt:lpstr>'Travelling &amp; Subsistance'!Print_Area</vt:lpstr>
      <vt:lpstr>'Typing, Duplicating, &amp; Printing'!Print_Area</vt:lpstr>
      <vt:lpstr>SCALE_2009B</vt:lpstr>
      <vt:lpstr>SCALE_2009E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2011-06-04T17:30:06Z</cp:lastPrinted>
  <dcterms:created xsi:type="dcterms:W3CDTF">2000-04-06T11:32:49Z</dcterms:created>
  <dcterms:modified xsi:type="dcterms:W3CDTF">2012-11-09T09:05:55Z</dcterms:modified>
</cp:coreProperties>
</file>